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4385" yWindow="-15" windowWidth="14430" windowHeight="12240" tabRatio="779" activeTab="5"/>
  </bookViews>
  <sheets>
    <sheet name="trends nw" sheetId="8" r:id="rId1"/>
    <sheet name="figuren-HS nw" sheetId="7" r:id="rId2"/>
    <sheet name="type-DM" sheetId="6" r:id="rId3"/>
    <sheet name="5-jaars cijfers" sheetId="5" r:id="rId4"/>
    <sheet name="trendanalyse" sheetId="11" r:id="rId5"/>
    <sheet name="LINH-NL de maat" sheetId="12" r:id="rId6"/>
  </sheets>
  <calcPr calcId="145621"/>
</workbook>
</file>

<file path=xl/calcChain.xml><?xml version="1.0" encoding="utf-8"?>
<calcChain xmlns="http://schemas.openxmlformats.org/spreadsheetml/2006/main">
  <c r="X87" i="12" l="1"/>
  <c r="G70" i="12"/>
  <c r="I74" i="12"/>
  <c r="I70" i="12"/>
  <c r="I67" i="12"/>
  <c r="G67" i="12"/>
  <c r="U87" i="12" l="1"/>
  <c r="U86" i="12"/>
  <c r="U85" i="12"/>
  <c r="U74" i="12"/>
  <c r="U80" i="12" l="1"/>
  <c r="AE80" i="12" l="1"/>
  <c r="AH74" i="12"/>
  <c r="AE74" i="12"/>
  <c r="Z80" i="12" l="1"/>
  <c r="J78" i="12"/>
  <c r="U79" i="12"/>
  <c r="AA74" i="12"/>
  <c r="X74" i="12"/>
  <c r="R74" i="12"/>
  <c r="H70" i="12" l="1"/>
  <c r="M76" i="12"/>
  <c r="L76" i="12"/>
  <c r="H67" i="12"/>
  <c r="H74" i="12" s="1"/>
  <c r="G74" i="12"/>
  <c r="H40" i="12"/>
  <c r="G40" i="12"/>
  <c r="H37" i="12"/>
  <c r="H44" i="12" s="1"/>
  <c r="G37" i="12"/>
  <c r="G44" i="12" s="1"/>
  <c r="L64" i="11" l="1"/>
  <c r="K64" i="11"/>
  <c r="L63" i="11"/>
  <c r="K63" i="11"/>
  <c r="L62" i="11"/>
  <c r="K62" i="11"/>
  <c r="L61" i="11"/>
  <c r="K61" i="11"/>
  <c r="L60" i="11"/>
  <c r="K60" i="11"/>
  <c r="L59" i="11"/>
  <c r="K59" i="11"/>
  <c r="L58" i="11"/>
  <c r="K58" i="11"/>
  <c r="L57" i="11"/>
  <c r="K57" i="11"/>
  <c r="L56" i="11"/>
  <c r="K56" i="11"/>
  <c r="L55" i="11"/>
  <c r="K55" i="11"/>
  <c r="L54" i="11"/>
  <c r="K54" i="11"/>
  <c r="I66" i="11"/>
  <c r="H66" i="11"/>
  <c r="G66" i="11"/>
  <c r="F66" i="11"/>
  <c r="L22" i="11"/>
  <c r="L32" i="11"/>
  <c r="L31" i="11"/>
  <c r="L30" i="11"/>
  <c r="L29" i="11"/>
  <c r="L28" i="11"/>
  <c r="L27" i="11"/>
  <c r="L26" i="11"/>
  <c r="L25" i="11"/>
  <c r="L24" i="11"/>
  <c r="L23" i="11"/>
  <c r="K32" i="11"/>
  <c r="K31" i="11"/>
  <c r="K30" i="11"/>
  <c r="K29" i="11"/>
  <c r="K28" i="11"/>
  <c r="K27" i="11"/>
  <c r="K26" i="11"/>
  <c r="K25" i="11"/>
  <c r="K24" i="11"/>
  <c r="K23" i="11"/>
  <c r="K22" i="11"/>
  <c r="F34" i="11"/>
  <c r="I34" i="11"/>
  <c r="H34" i="11"/>
  <c r="G34" i="11"/>
  <c r="E10" i="8" l="1"/>
  <c r="F10" i="8"/>
  <c r="E11" i="8"/>
  <c r="F11" i="8"/>
  <c r="E12" i="8"/>
  <c r="F12" i="8"/>
  <c r="E13" i="8"/>
  <c r="F13" i="8"/>
  <c r="E14" i="8"/>
  <c r="F14" i="8"/>
  <c r="E15" i="8"/>
  <c r="F15" i="8"/>
  <c r="E16" i="8"/>
  <c r="F16" i="8"/>
  <c r="E17" i="8"/>
  <c r="F17" i="8"/>
  <c r="E18" i="8"/>
  <c r="F18" i="8"/>
  <c r="E19" i="8"/>
  <c r="F19" i="8"/>
  <c r="E20" i="8"/>
  <c r="F20" i="8"/>
  <c r="E21" i="8"/>
  <c r="F21" i="8"/>
  <c r="E22" i="8"/>
  <c r="F22" i="8"/>
  <c r="E23" i="8"/>
  <c r="F23" i="8"/>
  <c r="E24" i="8"/>
  <c r="F24" i="8"/>
  <c r="E25" i="8"/>
  <c r="F25" i="8"/>
  <c r="E26" i="8"/>
  <c r="F26" i="8"/>
  <c r="E27" i="8"/>
  <c r="F27" i="8"/>
  <c r="E28" i="8"/>
  <c r="F28" i="8"/>
  <c r="E29" i="8"/>
  <c r="F29" i="8"/>
  <c r="E30" i="8"/>
  <c r="F30" i="8"/>
  <c r="E31" i="8"/>
  <c r="F31" i="8"/>
  <c r="E32" i="8"/>
  <c r="F32" i="8"/>
  <c r="E33" i="8"/>
  <c r="F33" i="8"/>
  <c r="E34" i="8"/>
  <c r="F34" i="8"/>
  <c r="E35" i="8"/>
  <c r="F35" i="8"/>
  <c r="E36" i="8"/>
  <c r="F36" i="8"/>
  <c r="E37" i="8"/>
  <c r="F37" i="8"/>
  <c r="E38" i="8"/>
  <c r="F38" i="8"/>
  <c r="E39" i="8"/>
  <c r="F39" i="8"/>
  <c r="E40" i="8"/>
  <c r="F40" i="8"/>
  <c r="E41" i="8"/>
  <c r="F41" i="8"/>
  <c r="I48" i="8"/>
  <c r="J48" i="8"/>
  <c r="I49" i="8"/>
  <c r="J49" i="8"/>
  <c r="I50" i="8"/>
  <c r="J50" i="8"/>
  <c r="I51" i="8"/>
  <c r="J51" i="8"/>
  <c r="I52" i="8"/>
  <c r="E52" i="8" s="1"/>
  <c r="J52" i="8"/>
  <c r="F52" i="8" s="1"/>
  <c r="M52" i="8"/>
  <c r="G52" i="8" s="1"/>
  <c r="N52" i="8"/>
  <c r="H52" i="8" s="1"/>
  <c r="I53" i="8"/>
  <c r="E53" i="8" s="1"/>
  <c r="J53" i="8"/>
  <c r="F53" i="8" s="1"/>
  <c r="M53" i="8"/>
  <c r="G53" i="8" s="1"/>
  <c r="N53" i="8"/>
  <c r="H53" i="8" s="1"/>
  <c r="I54" i="8"/>
  <c r="E54" i="8" s="1"/>
  <c r="J54" i="8"/>
  <c r="F54" i="8" s="1"/>
  <c r="M54" i="8"/>
  <c r="G54" i="8" s="1"/>
  <c r="N54" i="8"/>
  <c r="H54" i="8" s="1"/>
  <c r="I55" i="8"/>
  <c r="E55" i="8" s="1"/>
  <c r="J55" i="8"/>
  <c r="F55" i="8" s="1"/>
  <c r="M55" i="8"/>
  <c r="G55" i="8" s="1"/>
  <c r="N55" i="8"/>
  <c r="H55" i="8" s="1"/>
  <c r="I56" i="8"/>
  <c r="E56" i="8" s="1"/>
  <c r="J56" i="8"/>
  <c r="F56" i="8" s="1"/>
  <c r="M56" i="8"/>
  <c r="G56" i="8" s="1"/>
  <c r="N56" i="8"/>
  <c r="H56" i="8" s="1"/>
  <c r="I57" i="8"/>
  <c r="E57" i="8" s="1"/>
  <c r="J57" i="8"/>
  <c r="F57" i="8" s="1"/>
  <c r="M57" i="8"/>
  <c r="G57" i="8" s="1"/>
  <c r="N57" i="8"/>
  <c r="H57" i="8" s="1"/>
  <c r="I58" i="8"/>
  <c r="E58" i="8" s="1"/>
  <c r="J58" i="8"/>
  <c r="F58" i="8" s="1"/>
  <c r="M58" i="8"/>
  <c r="G58" i="8" s="1"/>
  <c r="N58" i="8"/>
  <c r="H58" i="8" s="1"/>
  <c r="I59" i="8"/>
  <c r="E59" i="8" s="1"/>
  <c r="J59" i="8"/>
  <c r="F59" i="8" s="1"/>
  <c r="M59" i="8"/>
  <c r="G59" i="8" s="1"/>
  <c r="N59" i="8"/>
  <c r="H59" i="8" s="1"/>
  <c r="I60" i="8"/>
  <c r="E60" i="8" s="1"/>
  <c r="J60" i="8"/>
  <c r="F60" i="8" s="1"/>
  <c r="M60" i="8"/>
  <c r="G60" i="8" s="1"/>
  <c r="N60" i="8"/>
  <c r="H60" i="8" s="1"/>
  <c r="I61" i="8"/>
  <c r="E61" i="8" s="1"/>
  <c r="J61" i="8"/>
  <c r="F61" i="8" s="1"/>
  <c r="M61" i="8"/>
  <c r="G61" i="8" s="1"/>
  <c r="N61" i="8"/>
  <c r="H61" i="8" s="1"/>
  <c r="I62" i="8"/>
  <c r="E62" i="8" s="1"/>
  <c r="J62" i="8"/>
  <c r="F62" i="8" s="1"/>
  <c r="M62" i="8"/>
  <c r="G62" i="8" s="1"/>
  <c r="N62" i="8"/>
  <c r="H62" i="8" s="1"/>
  <c r="I63" i="8"/>
  <c r="E63" i="8" s="1"/>
  <c r="J63" i="8"/>
  <c r="F63" i="8" s="1"/>
  <c r="M63" i="8"/>
  <c r="G63" i="8" s="1"/>
  <c r="N63" i="8"/>
  <c r="H63" i="8" s="1"/>
  <c r="I64" i="8"/>
  <c r="E64" i="8" s="1"/>
  <c r="J64" i="8"/>
  <c r="F64" i="8" s="1"/>
  <c r="M64" i="8"/>
  <c r="G64" i="8" s="1"/>
  <c r="N64" i="8"/>
  <c r="H64" i="8" s="1"/>
  <c r="I65" i="8"/>
  <c r="E65" i="8" s="1"/>
  <c r="J65" i="8"/>
  <c r="F65" i="8" s="1"/>
  <c r="M65" i="8"/>
  <c r="G65" i="8" s="1"/>
  <c r="N65" i="8"/>
  <c r="H65" i="8" s="1"/>
  <c r="I66" i="8"/>
  <c r="E66" i="8" s="1"/>
  <c r="J66" i="8"/>
  <c r="F66" i="8" s="1"/>
  <c r="M66" i="8"/>
  <c r="G66" i="8" s="1"/>
  <c r="N66" i="8"/>
  <c r="H66" i="8" s="1"/>
  <c r="I67" i="8"/>
  <c r="E67" i="8" s="1"/>
  <c r="J67" i="8"/>
  <c r="F67" i="8" s="1"/>
  <c r="M67" i="8"/>
  <c r="G67" i="8" s="1"/>
  <c r="N67" i="8"/>
  <c r="H67" i="8" s="1"/>
  <c r="I68" i="8"/>
  <c r="E68" i="8" s="1"/>
  <c r="J68" i="8"/>
  <c r="F68" i="8" s="1"/>
  <c r="M68" i="8"/>
  <c r="G68" i="8" s="1"/>
  <c r="N68" i="8"/>
  <c r="H68" i="8" s="1"/>
  <c r="I69" i="8"/>
  <c r="E69" i="8" s="1"/>
  <c r="J69" i="8"/>
  <c r="F69" i="8" s="1"/>
  <c r="M69" i="8"/>
  <c r="G69" i="8" s="1"/>
  <c r="N69" i="8"/>
  <c r="H69" i="8" s="1"/>
  <c r="I70" i="8"/>
  <c r="E70" i="8" s="1"/>
  <c r="J70" i="8"/>
  <c r="F70" i="8" s="1"/>
  <c r="M70" i="8"/>
  <c r="G70" i="8" s="1"/>
  <c r="N70" i="8"/>
  <c r="H70" i="8" s="1"/>
  <c r="I71" i="8"/>
  <c r="E71" i="8" s="1"/>
  <c r="J71" i="8"/>
  <c r="F71" i="8" s="1"/>
  <c r="M71" i="8"/>
  <c r="G71" i="8" s="1"/>
  <c r="N71" i="8"/>
  <c r="H71" i="8" s="1"/>
  <c r="I81" i="8"/>
  <c r="J81" i="8"/>
  <c r="I82" i="8"/>
  <c r="J82" i="8"/>
  <c r="I83" i="8"/>
  <c r="J83" i="8"/>
  <c r="I84" i="8"/>
  <c r="J84" i="8"/>
  <c r="I85" i="8"/>
  <c r="E85" i="8" s="1"/>
  <c r="J85" i="8"/>
  <c r="F85" i="8" s="1"/>
  <c r="M85" i="8"/>
  <c r="G85" i="8" s="1"/>
  <c r="N85" i="8"/>
  <c r="H85" i="8" s="1"/>
  <c r="I86" i="8"/>
  <c r="E86" i="8" s="1"/>
  <c r="J86" i="8"/>
  <c r="F86" i="8" s="1"/>
  <c r="M86" i="8"/>
  <c r="G86" i="8" s="1"/>
  <c r="N86" i="8"/>
  <c r="H86" i="8" s="1"/>
  <c r="I87" i="8"/>
  <c r="E87" i="8" s="1"/>
  <c r="J87" i="8"/>
  <c r="F87" i="8" s="1"/>
  <c r="M87" i="8"/>
  <c r="G87" i="8" s="1"/>
  <c r="N87" i="8"/>
  <c r="H87" i="8" s="1"/>
  <c r="I88" i="8"/>
  <c r="E88" i="8" s="1"/>
  <c r="J88" i="8"/>
  <c r="F88" i="8" s="1"/>
  <c r="M88" i="8"/>
  <c r="G88" i="8" s="1"/>
  <c r="N88" i="8"/>
  <c r="H88" i="8" s="1"/>
  <c r="I89" i="8"/>
  <c r="E89" i="8" s="1"/>
  <c r="J89" i="8"/>
  <c r="F89" i="8" s="1"/>
  <c r="M89" i="8"/>
  <c r="G89" i="8" s="1"/>
  <c r="N89" i="8"/>
  <c r="H89" i="8" s="1"/>
  <c r="I90" i="8"/>
  <c r="E90" i="8" s="1"/>
  <c r="J90" i="8"/>
  <c r="F90" i="8" s="1"/>
  <c r="M90" i="8"/>
  <c r="G90" i="8" s="1"/>
  <c r="N90" i="8"/>
  <c r="H90" i="8" s="1"/>
  <c r="I91" i="8"/>
  <c r="E91" i="8" s="1"/>
  <c r="J91" i="8"/>
  <c r="F91" i="8" s="1"/>
  <c r="M91" i="8"/>
  <c r="G91" i="8" s="1"/>
  <c r="N91" i="8"/>
  <c r="H91" i="8" s="1"/>
  <c r="I92" i="8"/>
  <c r="E92" i="8" s="1"/>
  <c r="J92" i="8"/>
  <c r="F92" i="8" s="1"/>
  <c r="M92" i="8"/>
  <c r="G92" i="8" s="1"/>
  <c r="N92" i="8"/>
  <c r="H92" i="8" s="1"/>
  <c r="I93" i="8"/>
  <c r="E93" i="8" s="1"/>
  <c r="J93" i="8"/>
  <c r="F93" i="8" s="1"/>
  <c r="M93" i="8"/>
  <c r="G93" i="8" s="1"/>
  <c r="N93" i="8"/>
  <c r="H93" i="8" s="1"/>
  <c r="I94" i="8"/>
  <c r="E94" i="8" s="1"/>
  <c r="J94" i="8"/>
  <c r="F94" i="8" s="1"/>
  <c r="M94" i="8"/>
  <c r="G94" i="8" s="1"/>
  <c r="N94" i="8"/>
  <c r="H94" i="8" s="1"/>
  <c r="I95" i="8"/>
  <c r="E95" i="8" s="1"/>
  <c r="J95" i="8"/>
  <c r="F95" i="8" s="1"/>
  <c r="M95" i="8"/>
  <c r="G95" i="8" s="1"/>
  <c r="N95" i="8"/>
  <c r="H95" i="8" s="1"/>
  <c r="I96" i="8"/>
  <c r="E96" i="8" s="1"/>
  <c r="J96" i="8"/>
  <c r="F96" i="8" s="1"/>
  <c r="M96" i="8"/>
  <c r="G96" i="8" s="1"/>
  <c r="N96" i="8"/>
  <c r="H96" i="8" s="1"/>
  <c r="I97" i="8"/>
  <c r="E97" i="8" s="1"/>
  <c r="J97" i="8"/>
  <c r="F97" i="8" s="1"/>
  <c r="M97" i="8"/>
  <c r="G97" i="8" s="1"/>
  <c r="N97" i="8"/>
  <c r="H97" i="8" s="1"/>
  <c r="I98" i="8"/>
  <c r="E98" i="8" s="1"/>
  <c r="J98" i="8"/>
  <c r="F98" i="8" s="1"/>
  <c r="M98" i="8"/>
  <c r="G98" i="8" s="1"/>
  <c r="N98" i="8"/>
  <c r="H98" i="8" s="1"/>
  <c r="I99" i="8"/>
  <c r="E99" i="8" s="1"/>
  <c r="J99" i="8"/>
  <c r="F99" i="8" s="1"/>
  <c r="M99" i="8"/>
  <c r="G99" i="8" s="1"/>
  <c r="N99" i="8"/>
  <c r="H99" i="8" s="1"/>
  <c r="I100" i="8"/>
  <c r="E100" i="8" s="1"/>
  <c r="J100" i="8"/>
  <c r="F100" i="8" s="1"/>
  <c r="M100" i="8"/>
  <c r="G100" i="8" s="1"/>
  <c r="N100" i="8"/>
  <c r="H100" i="8" s="1"/>
  <c r="I101" i="8"/>
  <c r="E101" i="8" s="1"/>
  <c r="J101" i="8"/>
  <c r="F101" i="8" s="1"/>
  <c r="M101" i="8"/>
  <c r="G101" i="8" s="1"/>
  <c r="N101" i="8"/>
  <c r="H101" i="8" s="1"/>
  <c r="I102" i="8"/>
  <c r="E102" i="8" s="1"/>
  <c r="J102" i="8"/>
  <c r="F102" i="8" s="1"/>
  <c r="M102" i="8"/>
  <c r="G102" i="8" s="1"/>
  <c r="N102" i="8"/>
  <c r="H102" i="8" s="1"/>
  <c r="I103" i="8"/>
  <c r="E103" i="8" s="1"/>
  <c r="J103" i="8"/>
  <c r="F103" i="8" s="1"/>
  <c r="M103" i="8"/>
  <c r="G103" i="8" s="1"/>
  <c r="N103" i="8"/>
  <c r="H103" i="8" s="1"/>
  <c r="I104" i="8"/>
  <c r="E104" i="8" s="1"/>
  <c r="J104" i="8"/>
  <c r="F104" i="8" s="1"/>
  <c r="M104" i="8"/>
  <c r="G104" i="8" s="1"/>
  <c r="N104" i="8"/>
  <c r="H104" i="8" s="1"/>
  <c r="L18" i="6" l="1"/>
  <c r="K18" i="6"/>
  <c r="J18" i="6"/>
  <c r="O18" i="6"/>
  <c r="L17" i="6"/>
  <c r="K17" i="6"/>
  <c r="J17" i="6"/>
  <c r="O17" i="6"/>
  <c r="L16" i="6"/>
  <c r="K16" i="6"/>
  <c r="J16" i="6"/>
  <c r="O16" i="6"/>
  <c r="L15" i="6"/>
  <c r="K15" i="6"/>
  <c r="J15" i="6"/>
  <c r="O15" i="6"/>
  <c r="L14" i="6"/>
  <c r="K14" i="6"/>
  <c r="J14" i="6"/>
  <c r="O14" i="6"/>
  <c r="L13" i="6"/>
  <c r="L20" i="6"/>
  <c r="K13" i="6"/>
  <c r="K20" i="6"/>
  <c r="J13" i="6"/>
  <c r="O13" i="6"/>
  <c r="I18" i="6"/>
  <c r="P18" i="6"/>
  <c r="I17" i="6"/>
  <c r="P17" i="6"/>
  <c r="I16" i="6"/>
  <c r="P16" i="6"/>
  <c r="I15" i="6"/>
  <c r="P15" i="6"/>
  <c r="I14" i="6"/>
  <c r="P14" i="6"/>
  <c r="I13" i="6"/>
  <c r="P13" i="6"/>
  <c r="E31" i="6"/>
  <c r="E32" i="6"/>
  <c r="D31" i="6"/>
  <c r="D32" i="6"/>
  <c r="C31" i="6"/>
  <c r="G31" i="6"/>
  <c r="G32" i="6"/>
  <c r="B31" i="6"/>
  <c r="F31" i="6"/>
  <c r="F32" i="6"/>
  <c r="B32" i="6"/>
  <c r="C32" i="6"/>
  <c r="I20" i="6"/>
  <c r="J20" i="6"/>
  <c r="O20" i="6"/>
  <c r="N13" i="6"/>
  <c r="N14" i="6"/>
  <c r="N15" i="6"/>
  <c r="N16" i="6"/>
  <c r="N17" i="6"/>
  <c r="N18" i="6"/>
  <c r="P20" i="6"/>
  <c r="N20" i="6"/>
</calcChain>
</file>

<file path=xl/sharedStrings.xml><?xml version="1.0" encoding="utf-8"?>
<sst xmlns="http://schemas.openxmlformats.org/spreadsheetml/2006/main" count="442" uniqueCount="114">
  <si>
    <t>mannen</t>
  </si>
  <si>
    <t>vrouwen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</si>
  <si>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</si>
  <si>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</si>
  <si>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</si>
  <si>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</si>
  <si>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</si>
  <si>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</si>
  <si>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</si>
  <si>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</si>
  <si>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</si>
  <si>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</si>
  <si>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</si>
  <si>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</si>
  <si>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</si>
  <si>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</si>
  <si>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</si>
  <si>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</si>
  <si>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0-4</t>
  </si>
  <si>
    <t>5-9</t>
  </si>
  <si>
    <t>0</t>
  </si>
  <si>
    <t>ICD-9 code 250; ICD-10 code E10-E14</t>
  </si>
  <si>
    <t>Prevalentie</t>
  </si>
  <si>
    <t>Incidentie</t>
  </si>
  <si>
    <t>lftkl</t>
  </si>
  <si>
    <t>Suikerziekte, sterfte</t>
  </si>
  <si>
    <t>Primaire sterfte</t>
  </si>
  <si>
    <t>totaal</t>
  </si>
  <si>
    <t>Geïndexeerd</t>
  </si>
  <si>
    <t>Absoluut</t>
  </si>
  <si>
    <t>LINH 2011 (gefit)</t>
  </si>
  <si>
    <t>absolute sterfte</t>
  </si>
  <si>
    <t>relatief (per 100.000)</t>
  </si>
  <si>
    <t>lft</t>
  </si>
  <si>
    <t>Sterfte in 2011 aan diabetes</t>
  </si>
  <si>
    <t>Standaardisatie naar 2010</t>
  </si>
  <si>
    <t>RNH</t>
  </si>
  <si>
    <t>absoluut</t>
  </si>
  <si>
    <t>3-jaars gemiddelde</t>
  </si>
  <si>
    <t>CMR-Nijmegen</t>
  </si>
  <si>
    <t>CMR-Nijmegen, mannen</t>
  </si>
  <si>
    <t>CMR-Nijmegen, vrouwen</t>
  </si>
  <si>
    <t>RNH-Limburg, mannen</t>
  </si>
  <si>
    <t>RNH-Limburg, vrouwen</t>
  </si>
  <si>
    <t>Gestandaardiseerd naar 2010</t>
  </si>
  <si>
    <t>1-4</t>
  </si>
  <si>
    <t>type 2</t>
  </si>
  <si>
    <t>type 1</t>
  </si>
  <si>
    <t>2007-2011</t>
  </si>
  <si>
    <t>Gemiddelde jaarlijkse prevalentie</t>
  </si>
  <si>
    <t>man</t>
  </si>
  <si>
    <t>vrouw</t>
  </si>
  <si>
    <t>Totaal over 2007-2011</t>
  </si>
  <si>
    <t>0-14</t>
  </si>
  <si>
    <t>15-24</t>
  </si>
  <si>
    <t>25-44</t>
  </si>
  <si>
    <t>45-64</t>
  </si>
  <si>
    <t>65-74</t>
  </si>
  <si>
    <t>75+</t>
  </si>
  <si>
    <t>Percentage type 2</t>
  </si>
  <si>
    <t>Totaal</t>
  </si>
  <si>
    <t>15-64</t>
  </si>
  <si>
    <t>65+</t>
  </si>
  <si>
    <t>ICD-10 code E10-E14</t>
  </si>
  <si>
    <t>Per 1.000</t>
  </si>
  <si>
    <t>Totaal alle leeftijden</t>
  </si>
  <si>
    <t>Ondergrens 95%-betrouwbaarheid</t>
  </si>
  <si>
    <t>Bovengrens 95%-betrouwbaarheid</t>
  </si>
  <si>
    <t>Totaal 0-14</t>
  </si>
  <si>
    <t>Totaal 15-64</t>
  </si>
  <si>
    <t>Totaal 65+</t>
  </si>
  <si>
    <t>Diabetes mellitus (ICPC code T90)</t>
  </si>
  <si>
    <t>Cijfers per 1000</t>
  </si>
  <si>
    <t>Leeftijd</t>
  </si>
  <si>
    <t>Bron LINH, cijfers bewerkt door RIVM</t>
  </si>
  <si>
    <t>Diabetes</t>
  </si>
  <si>
    <t>Bevolking op 1 januari</t>
  </si>
  <si>
    <t>Volgens artikel is % type 1 veel hoger!!!</t>
  </si>
  <si>
    <t>Gemiddelde populatie</t>
  </si>
  <si>
    <t>Trendcijfers van LINH (website)</t>
  </si>
  <si>
    <t>M+V</t>
  </si>
  <si>
    <t>prevalentie</t>
  </si>
  <si>
    <t>incidentie</t>
  </si>
  <si>
    <t>Voor 2007 was de incidentie te hoog geschat en de prevalentie te laag.</t>
  </si>
  <si>
    <t>30-70 jaar</t>
  </si>
  <si>
    <t>Bevolking 2011 gemiddeld</t>
  </si>
  <si>
    <t>Gemiddelde bevolking 2011</t>
  </si>
  <si>
    <t>De incidentie voor meerdere chronische ziekten ligt in 2011 20% lager dan in 2010 (diabetes, COPD en hartfalen)!!!!</t>
  </si>
  <si>
    <t>Vorige keer gebruikten we alle 5 de HAR's.</t>
  </si>
  <si>
    <t>De rare fluctuaties is volgens mij een gevolg van niet goed omgaan met de cijfer uit LINH. Andere methodologie. Voor 2007 hebben ze dat ook wel toegegeven (voortschrijdend inzicht)</t>
  </si>
  <si>
    <t>Bevolking 1-1-2011</t>
  </si>
  <si>
    <t>Ons incidentiecijfer op basis van LINH voor 2011 (5,2 per 1,.000)  ligt dus tussen het niveau van 2010 en 2011.</t>
  </si>
  <si>
    <t>Ons jaarprevalentiecijfer op basis van LINH in 2011 is 53,3. Dus hoger als op de website van LINH.</t>
  </si>
  <si>
    <t>LINH</t>
  </si>
  <si>
    <t>Prevalentie NL de Maat</t>
  </si>
  <si>
    <t>Mannen</t>
  </si>
  <si>
    <t>Vrouwen</t>
  </si>
  <si>
    <t>%</t>
  </si>
  <si>
    <t>Diabetes totaal</t>
  </si>
  <si>
    <t>Onbekende diabetes</t>
  </si>
  <si>
    <t>Projectie NL</t>
  </si>
  <si>
    <t>N DM</t>
  </si>
  <si>
    <t>65-70</t>
  </si>
  <si>
    <t>Per 1000</t>
  </si>
  <si>
    <t>Totaal LINH 30-70 absoluut</t>
  </si>
  <si>
    <t>Totaal onbekende diabetes NL de Maat</t>
  </si>
  <si>
    <t>Totaal diabetes NL de Maat absoluut</t>
  </si>
  <si>
    <t>Totaal per 1000</t>
  </si>
  <si>
    <t>Totaal onbekend per 1000</t>
  </si>
  <si>
    <t>Bekende DM</t>
  </si>
  <si>
    <t>n DM</t>
  </si>
  <si>
    <t>Totaal bekende DM</t>
  </si>
  <si>
    <t>Totaal bekend per 1000</t>
  </si>
  <si>
    <t>% onbekend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</si>
</sst>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"/>
    <numFmt numFmtId="166" formatCode="#,##0.000"/>
    <numFmt numFmtId="167" formatCode="#,##0.0"/>
    <numFmt numFmtId="169" formatCode="0.00000"/>
  </numFmts>
  <fonts count="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Protection="0"/>
  </cellStyleXfs>
  <cellXfs count="43">
    <xf numFmtId="0" fontId="0" fillId="0" borderId="0" xfId="0"/>
    <xf numFmtId="20" fontId="0" fillId="0" borderId="0" xfId="0" applyNumberFormat="1"/>
    <xf numFmtId="2" fontId="0" fillId="0" borderId="0" xfId="0" applyNumberFormat="1"/>
    <xf numFmtId="0" fontId="0" fillId="0" borderId="0" xfId="0" quotePrefix="1"/>
    <xf numFmtId="164" fontId="0" fillId="0" borderId="0" xfId="0" applyNumberFormat="1"/>
    <xf numFmtId="17" fontId="0" fillId="0" borderId="0" xfId="0" quotePrefix="1" applyNumberFormat="1"/>
    <xf numFmtId="1" fontId="0" fillId="0" borderId="0" xfId="0" applyNumberFormat="1"/>
    <xf numFmtId="16" fontId="0" fillId="0" borderId="0" xfId="0" quotePrefix="1" applyNumberFormat="1"/>
    <xf numFmtId="165" fontId="0" fillId="0" borderId="0" xfId="0" applyNumberFormat="1"/>
    <xf numFmtId="1" fontId="2" fillId="0" borderId="0" xfId="0" applyNumberFormat="1" applyFont="1"/>
    <xf numFmtId="2" fontId="2" fillId="0" borderId="0" xfId="0" applyNumberFormat="1" applyFont="1"/>
    <xf numFmtId="1" fontId="2" fillId="0" borderId="0" xfId="0" quotePrefix="1" applyNumberFormat="1" applyFont="1"/>
    <xf numFmtId="0" fontId="3" fillId="0" borderId="0" xfId="0" applyFont="1"/>
    <xf numFmtId="165" fontId="2" fillId="0" borderId="0" xfId="0" applyNumberFormat="1" applyFont="1"/>
    <xf numFmtId="3" fontId="0" fillId="0" borderId="0" xfId="0" applyNumberFormat="1"/>
    <xf numFmtId="4" fontId="0" fillId="0" borderId="0" xfId="0" applyNumberFormat="1"/>
    <xf numFmtId="166" fontId="0" fillId="0" borderId="0" xfId="0" applyNumberFormat="1"/>
    <xf numFmtId="167" fontId="0" fillId="0" borderId="0" xfId="0" applyNumberFormat="1"/>
    <xf numFmtId="1" fontId="3" fillId="0" borderId="0" xfId="0" applyNumberFormat="1" applyFont="1"/>
    <xf numFmtId="0" fontId="1" fillId="0" borderId="0" xfId="0" applyFont="1"/>
    <xf numFmtId="1" fontId="1" fillId="0" borderId="0" xfId="0" applyNumberFormat="1" applyFont="1"/>
    <xf numFmtId="1" fontId="1" fillId="0" borderId="0" xfId="0" quotePrefix="1" applyNumberFormat="1" applyFont="1"/>
    <xf numFmtId="0" fontId="0" fillId="0" borderId="1" xfId="0" applyBorder="1"/>
    <xf numFmtId="3" fontId="0" fillId="0" borderId="2" xfId="0" applyNumberFormat="1" applyBorder="1"/>
    <xf numFmtId="4" fontId="0" fillId="0" borderId="2" xfId="0" applyNumberFormat="1" applyBorder="1"/>
    <xf numFmtId="4" fontId="0" fillId="0" borderId="3" xfId="0" applyNumberFormat="1" applyBorder="1"/>
    <xf numFmtId="0" fontId="0" fillId="0" borderId="4" xfId="0" applyBorder="1"/>
    <xf numFmtId="3" fontId="0" fillId="0" borderId="0" xfId="0" applyNumberFormat="1" applyBorder="1"/>
    <xf numFmtId="4" fontId="0" fillId="0" borderId="0" xfId="0" applyNumberFormat="1" applyBorder="1"/>
    <xf numFmtId="4" fontId="0" fillId="0" borderId="5" xfId="0" applyNumberFormat="1" applyBorder="1"/>
    <xf numFmtId="0" fontId="0" fillId="0" borderId="6" xfId="0" applyBorder="1"/>
    <xf numFmtId="3" fontId="0" fillId="0" borderId="7" xfId="0" applyNumberFormat="1" applyBorder="1"/>
    <xf numFmtId="4" fontId="0" fillId="0" borderId="7" xfId="0" applyNumberFormat="1" applyBorder="1"/>
    <xf numFmtId="4" fontId="0" fillId="0" borderId="8" xfId="0" applyNumberFormat="1" applyBorder="1"/>
    <xf numFmtId="1" fontId="1" fillId="0" borderId="1" xfId="0" applyNumberFormat="1" applyFont="1" applyBorder="1"/>
    <xf numFmtId="1" fontId="1" fillId="0" borderId="4" xfId="0" quotePrefix="1" applyNumberFormat="1" applyFont="1" applyBorder="1"/>
    <xf numFmtId="1" fontId="1" fillId="0" borderId="4" xfId="0" applyNumberFormat="1" applyFont="1" applyBorder="1"/>
    <xf numFmtId="1" fontId="1" fillId="0" borderId="6" xfId="0" applyNumberFormat="1" applyFont="1" applyBorder="1"/>
    <xf numFmtId="3" fontId="0" fillId="0" borderId="0" xfId="0" applyNumberFormat="1" applyFill="1" applyBorder="1" applyAlignment="1">
      <alignment horizontal="left"/>
    </xf>
    <xf numFmtId="0" fontId="5" fillId="0" borderId="0" xfId="2" applyFont="1" applyAlignment="1"/>
    <xf numFmtId="2" fontId="5" fillId="0" borderId="0" xfId="2" applyNumberFormat="1" applyFont="1" applyAlignment="1"/>
    <xf numFmtId="0" fontId="6" fillId="0" borderId="0" xfId="2" applyFont="1" applyAlignment="1"/>
    <xf numFmtId="169" fontId="0" fillId="0" borderId="0" xfId="0" applyNumberFormat="1"/>
  </cellXfs>
  <cellStyles count="3">
    <cellStyle name="Header" xfId="2"/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C5"/>
      <rgbColor rgb="00EFF3FF"/>
      <rgbColor rgb="00FFFFFF"/>
      <rgbColor rgb="00F16913"/>
      <rgbColor rgb="00CCECFF"/>
      <rgbColor rgb="00D94801"/>
      <rgbColor rgb="00FFFFFF"/>
      <rgbColor rgb="00FD8D3C"/>
      <rgbColor rgb="00CC0099"/>
      <rgbColor rgb="00FF3300"/>
      <rgbColor rgb="00CCFFFF"/>
      <rgbColor rgb="00F16913"/>
      <rgbColor rgb="00FFFFFF"/>
      <rgbColor rgb="008C2D04"/>
      <rgbColor rgb="00FEEDDE"/>
      <rgbColor rgb="00FFFF66"/>
      <rgbColor rgb="0066CCFF"/>
      <rgbColor rgb="00FF7C80"/>
      <rgbColor rgb="0000CC66"/>
      <rgbColor rgb="003366CC"/>
      <rgbColor rgb="009900FF"/>
      <rgbColor rgb="00FFCC00"/>
      <rgbColor rgb="009999FF"/>
      <rgbColor rgb="00FFFFFF"/>
      <rgbColor rgb="0066CCFF"/>
      <rgbColor rgb="00FF5050"/>
      <rgbColor rgb="0000CC66"/>
      <rgbColor rgb="003366CC"/>
      <rgbColor rgb="009900FF"/>
      <rgbColor rgb="00000096"/>
      <rgbColor rgb="00C0C0C0"/>
      <rgbColor rgb="00FFFFFF"/>
      <rgbColor rgb="00FDAE6B"/>
      <rgbColor rgb="006BAED6"/>
      <rgbColor rgb="003182BD"/>
      <rgbColor rgb="0008519C"/>
      <rgbColor rgb="009ECAE1"/>
      <rgbColor rgb="00F8F8F8"/>
      <rgbColor rgb="00C6DBEF"/>
      <rgbColor rgb="00FFFFFF"/>
      <rgbColor rgb="00FFFFFF"/>
      <rgbColor rgb="00FFFFFF"/>
      <rgbColor rgb="00FFFFFF"/>
      <rgbColor rgb="008C2D04"/>
      <rgbColor rgb="00FFFFFF"/>
      <rgbColor rgb="000066FF"/>
      <rgbColor rgb="00E2006A"/>
      <rgbColor rgb="00FFFFFF"/>
      <rgbColor rgb="00B2B2B2"/>
      <rgbColor rgb="00FFFFFF"/>
      <rgbColor rgb="003399CC"/>
      <rgbColor rgb="00000000"/>
      <rgbColor rgb="00FFFFFF"/>
      <rgbColor rgb="00FDD0A2"/>
      <rgbColor rgb="00CCCCCC"/>
      <rgbColor rgb="00CC0066"/>
    </indexedColors>
    <mruColors>
      <color rgb="FF66CCFF"/>
      <color rgb="FFFF7C80"/>
      <color rgb="FFFF0066"/>
      <color rgb="FFFF5050"/>
      <color rgb="FF3366CC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11764705882357E-2"/>
          <c:y val="0.12758620689655173"/>
          <c:w val="0.86352941176470588"/>
          <c:h val="0.67931034482758623"/>
        </c:manualLayout>
      </c:layout>
      <c:lineChart>
        <c:grouping val="standard"/>
        <c:varyColors val="0"/>
        <c:ser>
          <c:idx val="0"/>
          <c:order val="0"/>
          <c:tx>
            <c:strRef>
              <c:f>'trends nw'!$E$8</c:f>
              <c:strCache>
                <c:ptCount val="1"/>
                <c:pt idx="0">
                  <c:v>mannen</c:v>
                </c:pt>
              </c:strCache>
            </c:strRef>
          </c:tx>
          <c:spPr>
            <a:ln w="25400">
              <a:solidFill>
                <a:srgbClr val="66CCFF"/>
              </a:solidFill>
              <a:prstDash val="solid"/>
            </a:ln>
          </c:spPr>
          <c:marker>
            <c:symbol val="none"/>
          </c:marker>
          <c:cat>
            <c:numRef>
              <c:f>'trends nw'!$D$10:$D$41</c:f>
              <c:numCache>
                <c:formatCode>General</c:formatCode>
                <c:ptCount val="3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</c:numCache>
            </c:numRef>
          </c:cat>
          <c:val>
            <c:numRef>
              <c:f>'trends nw'!$E$10:$E$41</c:f>
              <c:numCache>
                <c:formatCode>0</c:formatCode>
                <c:ptCount val="32"/>
                <c:pt idx="0">
                  <c:v>100</c:v>
                </c:pt>
                <c:pt idx="1">
                  <c:v>110.01995750948019</c:v>
                </c:pt>
                <c:pt idx="2">
                  <c:v>101.77776330500753</c:v>
                </c:pt>
                <c:pt idx="3">
                  <c:v>98.855627766182735</c:v>
                </c:pt>
                <c:pt idx="4">
                  <c:v>124.59126339065305</c:v>
                </c:pt>
                <c:pt idx="5">
                  <c:v>178.69553677134155</c:v>
                </c:pt>
                <c:pt idx="6">
                  <c:v>243.87435610519037</c:v>
                </c:pt>
                <c:pt idx="7">
                  <c:v>253.65987403322521</c:v>
                </c:pt>
                <c:pt idx="8">
                  <c:v>262.10751004378136</c:v>
                </c:pt>
                <c:pt idx="9">
                  <c:v>254.97640142741943</c:v>
                </c:pt>
                <c:pt idx="10">
                  <c:v>249.25242661815909</c:v>
                </c:pt>
                <c:pt idx="11">
                  <c:v>229.64220820402909</c:v>
                </c:pt>
                <c:pt idx="12">
                  <c:v>215.66530033166222</c:v>
                </c:pt>
                <c:pt idx="13">
                  <c:v>216.94592173184267</c:v>
                </c:pt>
                <c:pt idx="14">
                  <c:v>218.00115510936857</c:v>
                </c:pt>
                <c:pt idx="15">
                  <c:v>210.43081944962248</c:v>
                </c:pt>
                <c:pt idx="16">
                  <c:v>213.26447066779627</c:v>
                </c:pt>
                <c:pt idx="17">
                  <c:v>201.37013678464265</c:v>
                </c:pt>
                <c:pt idx="18">
                  <c:v>211.86981994091539</c:v>
                </c:pt>
                <c:pt idx="19">
                  <c:v>210.08586075475824</c:v>
                </c:pt>
                <c:pt idx="20">
                  <c:v>211.06957609272428</c:v>
                </c:pt>
                <c:pt idx="21">
                  <c:v>277.25695055357625</c:v>
                </c:pt>
                <c:pt idx="22">
                  <c:v>253.97425915138444</c:v>
                </c:pt>
                <c:pt idx="23">
                  <c:v>229.94549314936484</c:v>
                </c:pt>
                <c:pt idx="24">
                  <c:v>233.16477583896742</c:v>
                </c:pt>
                <c:pt idx="25">
                  <c:v>229.70383980527885</c:v>
                </c:pt>
                <c:pt idx="26">
                  <c:v>211.30620723031035</c:v>
                </c:pt>
                <c:pt idx="27">
                  <c:v>194.45869129496006</c:v>
                </c:pt>
                <c:pt idx="28">
                  <c:v>186.99671429878387</c:v>
                </c:pt>
                <c:pt idx="29">
                  <c:v>171.52066197568647</c:v>
                </c:pt>
                <c:pt idx="30">
                  <c:v>170.33113166993681</c:v>
                </c:pt>
                <c:pt idx="31">
                  <c:v>145.1392303062417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'trends nw'!$F$8</c:f>
              <c:strCache>
                <c:ptCount val="1"/>
                <c:pt idx="0">
                  <c:v>vrouwen</c:v>
                </c:pt>
              </c:strCache>
            </c:strRef>
          </c:tx>
          <c:spPr>
            <a:ln w="25400">
              <a:solidFill>
                <a:srgbClr val="FF5050"/>
              </a:solidFill>
              <a:prstDash val="solid"/>
            </a:ln>
          </c:spPr>
          <c:marker>
            <c:symbol val="none"/>
          </c:marker>
          <c:cat>
            <c:numRef>
              <c:f>'trends nw'!$D$10:$D$41</c:f>
              <c:numCache>
                <c:formatCode>General</c:formatCode>
                <c:ptCount val="3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</c:numCache>
            </c:numRef>
          </c:cat>
          <c:val>
            <c:numRef>
              <c:f>'trends nw'!$F$10:$F$41</c:f>
              <c:numCache>
                <c:formatCode>0</c:formatCode>
                <c:ptCount val="32"/>
                <c:pt idx="0">
                  <c:v>100</c:v>
                </c:pt>
                <c:pt idx="1">
                  <c:v>102.29764502511556</c:v>
                </c:pt>
                <c:pt idx="2">
                  <c:v>95.565264589024693</c:v>
                </c:pt>
                <c:pt idx="3">
                  <c:v>99.018326843631741</c:v>
                </c:pt>
                <c:pt idx="4">
                  <c:v>115.99425582313901</c:v>
                </c:pt>
                <c:pt idx="5">
                  <c:v>156.67775217980827</c:v>
                </c:pt>
                <c:pt idx="6">
                  <c:v>223.84916818802228</c:v>
                </c:pt>
                <c:pt idx="7">
                  <c:v>229.31242858996697</c:v>
                </c:pt>
                <c:pt idx="8">
                  <c:v>220.60633798548028</c:v>
                </c:pt>
                <c:pt idx="9">
                  <c:v>228.50995144563936</c:v>
                </c:pt>
                <c:pt idx="10">
                  <c:v>223.78694781876777</c:v>
                </c:pt>
                <c:pt idx="11">
                  <c:v>206.5968418223558</c:v>
                </c:pt>
                <c:pt idx="12">
                  <c:v>179.77463859840685</c:v>
                </c:pt>
                <c:pt idx="13">
                  <c:v>171.58442096085449</c:v>
                </c:pt>
                <c:pt idx="14">
                  <c:v>169.88813687210578</c:v>
                </c:pt>
                <c:pt idx="15">
                  <c:v>155.31299915903642</c:v>
                </c:pt>
                <c:pt idx="16">
                  <c:v>163.63180349002184</c:v>
                </c:pt>
                <c:pt idx="17">
                  <c:v>169.13947592856064</c:v>
                </c:pt>
                <c:pt idx="18">
                  <c:v>162.42192214113149</c:v>
                </c:pt>
                <c:pt idx="19">
                  <c:v>164.32512712935005</c:v>
                </c:pt>
                <c:pt idx="20">
                  <c:v>164.56371994529064</c:v>
                </c:pt>
                <c:pt idx="21">
                  <c:v>201.08139236580672</c:v>
                </c:pt>
                <c:pt idx="22">
                  <c:v>192.31848681699242</c:v>
                </c:pt>
                <c:pt idx="23">
                  <c:v>177.55751866423142</c:v>
                </c:pt>
                <c:pt idx="24">
                  <c:v>168.1774180578459</c:v>
                </c:pt>
                <c:pt idx="25">
                  <c:v>163.95390101687553</c:v>
                </c:pt>
                <c:pt idx="26">
                  <c:v>148.09263195604231</c:v>
                </c:pt>
                <c:pt idx="27">
                  <c:v>133.11131663360018</c:v>
                </c:pt>
                <c:pt idx="28">
                  <c:v>126.56551858539761</c:v>
                </c:pt>
                <c:pt idx="29">
                  <c:v>118.7629876650514</c:v>
                </c:pt>
                <c:pt idx="30">
                  <c:v>110.74637692435527</c:v>
                </c:pt>
                <c:pt idx="31">
                  <c:v>103.07194633262201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09536"/>
        <c:axId val="121411072"/>
      </c:lineChart>
      <c:catAx>
        <c:axId val="12140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21411072"/>
        <c:crosses val="autoZero"/>
        <c:auto val="0"/>
        <c:lblAlgn val="ctr"/>
        <c:lblOffset val="100"/>
        <c:tickLblSkip val="5"/>
        <c:tickMarkSkip val="1"/>
        <c:noMultiLvlLbl val="0"/>
      </c:catAx>
      <c:valAx>
        <c:axId val="121411072"/>
        <c:scaling>
          <c:orientation val="minMax"/>
          <c:max val="3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21409536"/>
        <c:crosses val="autoZero"/>
        <c:crossBetween val="midCat"/>
        <c:majorUnit val="50"/>
        <c:minorUnit val="2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1764705882352941E-2"/>
          <c:y val="0.92068965517241375"/>
          <c:w val="0.39294117647058824"/>
          <c:h val="6.896551724137933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20208242114698E-2"/>
          <c:y val="0.11326105628752769"/>
          <c:w val="0.86385174555216027"/>
          <c:h val="0.6531220232042898"/>
        </c:manualLayout>
      </c:layout>
      <c:lineChart>
        <c:grouping val="standard"/>
        <c:varyColors val="0"/>
        <c:ser>
          <c:idx val="0"/>
          <c:order val="0"/>
          <c:tx>
            <c:strRef>
              <c:f>'trends nw'!$E$46</c:f>
              <c:strCache>
                <c:ptCount val="1"/>
                <c:pt idx="0">
                  <c:v>CMR-Nijmegen, mannen</c:v>
                </c:pt>
              </c:strCache>
            </c:strRef>
          </c:tx>
          <c:spPr>
            <a:ln w="25400">
              <a:solidFill>
                <a:srgbClr val="66CCFF"/>
              </a:solidFill>
              <a:prstDash val="solid"/>
            </a:ln>
          </c:spPr>
          <c:marker>
            <c:symbol val="none"/>
          </c:marker>
          <c:cat>
            <c:numRef>
              <c:f>'trends nw'!$D$52:$D$71</c:f>
              <c:numCache>
                <c:formatCode>General</c:formatCode>
                <c:ptCount val="2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</c:numCache>
            </c:numRef>
          </c:cat>
          <c:val>
            <c:numRef>
              <c:f>'trends nw'!$E$52:$E$71</c:f>
              <c:numCache>
                <c:formatCode>0</c:formatCode>
                <c:ptCount val="20"/>
                <c:pt idx="0">
                  <c:v>100</c:v>
                </c:pt>
                <c:pt idx="1">
                  <c:v>115.81781415998719</c:v>
                </c:pt>
                <c:pt idx="2">
                  <c:v>103.98470955868217</c:v>
                </c:pt>
                <c:pt idx="3">
                  <c:v>133.03625741172169</c:v>
                </c:pt>
                <c:pt idx="4">
                  <c:v>161.77197629100942</c:v>
                </c:pt>
                <c:pt idx="5">
                  <c:v>176.77954462195444</c:v>
                </c:pt>
                <c:pt idx="6">
                  <c:v>170.64913417963947</c:v>
                </c:pt>
                <c:pt idx="7">
                  <c:v>174.13185946353607</c:v>
                </c:pt>
                <c:pt idx="8">
                  <c:v>250.42082317581924</c:v>
                </c:pt>
                <c:pt idx="9">
                  <c:v>253.96344092988551</c:v>
                </c:pt>
                <c:pt idx="10">
                  <c:v>239.52419997929081</c:v>
                </c:pt>
                <c:pt idx="11">
                  <c:v>174.11609641323838</c:v>
                </c:pt>
                <c:pt idx="12">
                  <c:v>171.24469797469197</c:v>
                </c:pt>
                <c:pt idx="13">
                  <c:v>193.67462933921217</c:v>
                </c:pt>
                <c:pt idx="14">
                  <c:v>208.96550011162975</c:v>
                </c:pt>
                <c:pt idx="15">
                  <c:v>209.478882869025</c:v>
                </c:pt>
                <c:pt idx="16">
                  <c:v>187.55257683489802</c:v>
                </c:pt>
                <c:pt idx="17">
                  <c:v>189.44930748340107</c:v>
                </c:pt>
                <c:pt idx="18">
                  <c:v>181.63523765636057</c:v>
                </c:pt>
                <c:pt idx="19">
                  <c:v>200.99061159622804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'trends nw'!$F$46</c:f>
              <c:strCache>
                <c:ptCount val="1"/>
                <c:pt idx="0">
                  <c:v>CMR-Nijmegen, vrouwen</c:v>
                </c:pt>
              </c:strCache>
            </c:strRef>
          </c:tx>
          <c:spPr>
            <a:ln w="25400">
              <a:solidFill>
                <a:srgbClr val="FF5050"/>
              </a:solidFill>
              <a:prstDash val="solid"/>
            </a:ln>
          </c:spPr>
          <c:marker>
            <c:symbol val="none"/>
          </c:marker>
          <c:cat>
            <c:numRef>
              <c:f>'trends nw'!$D$52:$D$71</c:f>
              <c:numCache>
                <c:formatCode>General</c:formatCode>
                <c:ptCount val="2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</c:numCache>
            </c:numRef>
          </c:cat>
          <c:val>
            <c:numRef>
              <c:f>'trends nw'!$F$52:$F$71</c:f>
              <c:numCache>
                <c:formatCode>0</c:formatCode>
                <c:ptCount val="20"/>
                <c:pt idx="0">
                  <c:v>100</c:v>
                </c:pt>
                <c:pt idx="1">
                  <c:v>88.447467773492221</c:v>
                </c:pt>
                <c:pt idx="2">
                  <c:v>101.62575967618174</c:v>
                </c:pt>
                <c:pt idx="3">
                  <c:v>115.30041942552533</c:v>
                </c:pt>
                <c:pt idx="4">
                  <c:v>129.3244864850459</c:v>
                </c:pt>
                <c:pt idx="5">
                  <c:v>117.97348060206292</c:v>
                </c:pt>
                <c:pt idx="6">
                  <c:v>137.09295687993207</c:v>
                </c:pt>
                <c:pt idx="7">
                  <c:v>184.30145197523737</c:v>
                </c:pt>
                <c:pt idx="8">
                  <c:v>245.03801192112047</c:v>
                </c:pt>
                <c:pt idx="9">
                  <c:v>226.00642745570204</c:v>
                </c:pt>
                <c:pt idx="10">
                  <c:v>180.453764778786</c:v>
                </c:pt>
                <c:pt idx="11">
                  <c:v>131.9716508272308</c:v>
                </c:pt>
                <c:pt idx="12">
                  <c:v>138.83743655674377</c:v>
                </c:pt>
                <c:pt idx="13">
                  <c:v>163.18692547237367</c:v>
                </c:pt>
                <c:pt idx="14">
                  <c:v>166.99659990653893</c:v>
                </c:pt>
                <c:pt idx="15">
                  <c:v>141.40077608665956</c:v>
                </c:pt>
                <c:pt idx="16">
                  <c:v>113.40600373777218</c:v>
                </c:pt>
                <c:pt idx="17">
                  <c:v>112.72325161319584</c:v>
                </c:pt>
                <c:pt idx="18">
                  <c:v>130.85463381305689</c:v>
                </c:pt>
                <c:pt idx="19">
                  <c:v>150.09911995907524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'trends nw'!$G$46</c:f>
              <c:strCache>
                <c:ptCount val="1"/>
                <c:pt idx="0">
                  <c:v>RNH-Limburg, mannen</c:v>
                </c:pt>
              </c:strCache>
            </c:strRef>
          </c:tx>
          <c:spPr>
            <a:ln w="25400">
              <a:solidFill>
                <a:srgbClr val="66CCFF"/>
              </a:solidFill>
              <a:prstDash val="dash"/>
            </a:ln>
          </c:spPr>
          <c:marker>
            <c:symbol val="none"/>
          </c:marker>
          <c:cat>
            <c:numRef>
              <c:f>'trends nw'!$D$52:$D$71</c:f>
              <c:numCache>
                <c:formatCode>General</c:formatCode>
                <c:ptCount val="2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</c:numCache>
            </c:numRef>
          </c:cat>
          <c:val>
            <c:numRef>
              <c:f>'trends nw'!$G$52:$G$71</c:f>
              <c:numCache>
                <c:formatCode>0</c:formatCode>
                <c:ptCount val="20"/>
                <c:pt idx="0">
                  <c:v>100</c:v>
                </c:pt>
                <c:pt idx="1">
                  <c:v>88.490277419201163</c:v>
                </c:pt>
                <c:pt idx="2">
                  <c:v>98.359682208826356</c:v>
                </c:pt>
                <c:pt idx="3">
                  <c:v>117.3377931478613</c:v>
                </c:pt>
                <c:pt idx="4">
                  <c:v>127.84785748947668</c:v>
                </c:pt>
                <c:pt idx="5">
                  <c:v>138.78667300139134</c:v>
                </c:pt>
                <c:pt idx="6">
                  <c:v>138.81283131634828</c:v>
                </c:pt>
                <c:pt idx="7">
                  <c:v>140.71972486179172</c:v>
                </c:pt>
                <c:pt idx="8">
                  <c:v>152.04391677340132</c:v>
                </c:pt>
                <c:pt idx="9">
                  <c:v>152.33769480300353</c:v>
                </c:pt>
                <c:pt idx="10">
                  <c:v>161.13436585342853</c:v>
                </c:pt>
                <c:pt idx="11">
                  <c:v>169.97215465066139</c:v>
                </c:pt>
                <c:pt idx="12">
                  <c:v>189.31868762210544</c:v>
                </c:pt>
                <c:pt idx="13">
                  <c:v>191.56258301263443</c:v>
                </c:pt>
                <c:pt idx="14">
                  <c:v>207.09658572828036</c:v>
                </c:pt>
                <c:pt idx="15">
                  <c:v>229.55728797619344</c:v>
                </c:pt>
                <c:pt idx="16">
                  <c:v>232.92288809353616</c:v>
                </c:pt>
                <c:pt idx="17">
                  <c:v>216.44858569747538</c:v>
                </c:pt>
                <c:pt idx="18">
                  <c:v>181.8353586697788</c:v>
                </c:pt>
                <c:pt idx="19">
                  <c:v>182.63671271656611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'trends nw'!$H$46</c:f>
              <c:strCache>
                <c:ptCount val="1"/>
                <c:pt idx="0">
                  <c:v>RNH-Limburg, vrouwen</c:v>
                </c:pt>
              </c:strCache>
            </c:strRef>
          </c:tx>
          <c:spPr>
            <a:ln w="25400">
              <a:solidFill>
                <a:srgbClr val="FF5050"/>
              </a:solidFill>
              <a:prstDash val="dash"/>
            </a:ln>
          </c:spPr>
          <c:marker>
            <c:symbol val="none"/>
          </c:marker>
          <c:cat>
            <c:numRef>
              <c:f>'trends nw'!$D$52:$D$71</c:f>
              <c:numCache>
                <c:formatCode>General</c:formatCode>
                <c:ptCount val="2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</c:numCache>
            </c:numRef>
          </c:cat>
          <c:val>
            <c:numRef>
              <c:f>'trends nw'!$H$52:$H$71</c:f>
              <c:numCache>
                <c:formatCode>0</c:formatCode>
                <c:ptCount val="20"/>
                <c:pt idx="0">
                  <c:v>100</c:v>
                </c:pt>
                <c:pt idx="1">
                  <c:v>73.412950971182184</c:v>
                </c:pt>
                <c:pt idx="2">
                  <c:v>72.095179948514087</c:v>
                </c:pt>
                <c:pt idx="3">
                  <c:v>75.534322920959255</c:v>
                </c:pt>
                <c:pt idx="4">
                  <c:v>86.7933297519956</c:v>
                </c:pt>
                <c:pt idx="5">
                  <c:v>95.787755124061874</c:v>
                </c:pt>
                <c:pt idx="6">
                  <c:v>94.736978934047784</c:v>
                </c:pt>
                <c:pt idx="7">
                  <c:v>91.48906043104995</c:v>
                </c:pt>
                <c:pt idx="8">
                  <c:v>89.767983083753947</c:v>
                </c:pt>
                <c:pt idx="9">
                  <c:v>85.871905047224317</c:v>
                </c:pt>
                <c:pt idx="10">
                  <c:v>91.837371223342089</c:v>
                </c:pt>
                <c:pt idx="11">
                  <c:v>107.92561763015932</c:v>
                </c:pt>
                <c:pt idx="12">
                  <c:v>123.04023656234688</c:v>
                </c:pt>
                <c:pt idx="13">
                  <c:v>121.13466585548619</c:v>
                </c:pt>
                <c:pt idx="14">
                  <c:v>124.18767177509437</c:v>
                </c:pt>
                <c:pt idx="15">
                  <c:v>131.4826961565349</c:v>
                </c:pt>
                <c:pt idx="16">
                  <c:v>132.92265013254806</c:v>
                </c:pt>
                <c:pt idx="17">
                  <c:v>126.42073016388612</c:v>
                </c:pt>
                <c:pt idx="18">
                  <c:v>108.22303516725313</c:v>
                </c:pt>
                <c:pt idx="19">
                  <c:v>109.21133054161476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629184"/>
        <c:axId val="107635072"/>
      </c:lineChart>
      <c:catAx>
        <c:axId val="10762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0763507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07635072"/>
        <c:scaling>
          <c:orientation val="minMax"/>
          <c:max val="300"/>
          <c:min val="0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07629184"/>
        <c:crosses val="autoZero"/>
        <c:crossBetween val="midCat"/>
        <c:majorUnit val="50"/>
        <c:minorUnit val="2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6604068857589983E-2"/>
          <c:y val="0.84138294570324623"/>
          <c:w val="0.9272322649809619"/>
          <c:h val="0.1305845532195073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993076003865093E-2"/>
          <c:y val="0.11769668943564085"/>
          <c:w val="0.86416960645858465"/>
          <c:h val="0.64222847252886117"/>
        </c:manualLayout>
      </c:layout>
      <c:lineChart>
        <c:grouping val="standard"/>
        <c:varyColors val="0"/>
        <c:ser>
          <c:idx val="0"/>
          <c:order val="0"/>
          <c:tx>
            <c:strRef>
              <c:f>'trends nw'!$E$46</c:f>
              <c:strCache>
                <c:ptCount val="1"/>
                <c:pt idx="0">
                  <c:v>CMR-Nijmegen, mannen</c:v>
                </c:pt>
              </c:strCache>
            </c:strRef>
          </c:tx>
          <c:spPr>
            <a:ln w="25400">
              <a:solidFill>
                <a:srgbClr val="66CCFF"/>
              </a:solidFill>
              <a:prstDash val="solid"/>
            </a:ln>
          </c:spPr>
          <c:marker>
            <c:symbol val="none"/>
          </c:marker>
          <c:cat>
            <c:numRef>
              <c:f>'trends nw'!$D$85:$D$104</c:f>
              <c:numCache>
                <c:formatCode>General</c:formatCode>
                <c:ptCount val="2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</c:numCache>
            </c:numRef>
          </c:cat>
          <c:val>
            <c:numRef>
              <c:f>'trends nw'!$E$85:$E$104</c:f>
              <c:numCache>
                <c:formatCode>0</c:formatCode>
                <c:ptCount val="20"/>
                <c:pt idx="0">
                  <c:v>100</c:v>
                </c:pt>
                <c:pt idx="1">
                  <c:v>100.87280170401112</c:v>
                </c:pt>
                <c:pt idx="2">
                  <c:v>102.95528260614435</c:v>
                </c:pt>
                <c:pt idx="3">
                  <c:v>105.17778436997897</c:v>
                </c:pt>
                <c:pt idx="4">
                  <c:v>110.69462690311353</c:v>
                </c:pt>
                <c:pt idx="5">
                  <c:v>118.04864895706696</c:v>
                </c:pt>
                <c:pt idx="6">
                  <c:v>124.89869467848833</c:v>
                </c:pt>
                <c:pt idx="7">
                  <c:v>131.31867778106431</c:v>
                </c:pt>
                <c:pt idx="8">
                  <c:v>140.54573050629534</c:v>
                </c:pt>
                <c:pt idx="9">
                  <c:v>155.87632312859682</c:v>
                </c:pt>
                <c:pt idx="10">
                  <c:v>171.76711506150303</c:v>
                </c:pt>
                <c:pt idx="11">
                  <c:v>186.20279697602717</c:v>
                </c:pt>
                <c:pt idx="12">
                  <c:v>195.29388115804022</c:v>
                </c:pt>
                <c:pt idx="13">
                  <c:v>204.05360557715025</c:v>
                </c:pt>
                <c:pt idx="14">
                  <c:v>210.9414890805584</c:v>
                </c:pt>
                <c:pt idx="15">
                  <c:v>216.9549838465509</c:v>
                </c:pt>
                <c:pt idx="16">
                  <c:v>219.36842593898314</c:v>
                </c:pt>
                <c:pt idx="17">
                  <c:v>224.75520430760426</c:v>
                </c:pt>
                <c:pt idx="18">
                  <c:v>230.8268625012237</c:v>
                </c:pt>
                <c:pt idx="19">
                  <c:v>236.37218912847661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'trends nw'!$F$46</c:f>
              <c:strCache>
                <c:ptCount val="1"/>
                <c:pt idx="0">
                  <c:v>CMR-Nijmegen, vrouwen</c:v>
                </c:pt>
              </c:strCache>
            </c:strRef>
          </c:tx>
          <c:spPr>
            <a:ln w="25400">
              <a:solidFill>
                <a:srgbClr val="FF5050"/>
              </a:solidFill>
              <a:prstDash val="solid"/>
            </a:ln>
          </c:spPr>
          <c:marker>
            <c:symbol val="none"/>
          </c:marker>
          <c:cat>
            <c:numRef>
              <c:f>'trends nw'!$D$85:$D$104</c:f>
              <c:numCache>
                <c:formatCode>General</c:formatCode>
                <c:ptCount val="2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</c:numCache>
            </c:numRef>
          </c:cat>
          <c:val>
            <c:numRef>
              <c:f>'trends nw'!$F$85:$F$104</c:f>
              <c:numCache>
                <c:formatCode>0</c:formatCode>
                <c:ptCount val="20"/>
                <c:pt idx="0">
                  <c:v>100</c:v>
                </c:pt>
                <c:pt idx="1">
                  <c:v>101.27355477767154</c:v>
                </c:pt>
                <c:pt idx="2">
                  <c:v>100.71992154324572</c:v>
                </c:pt>
                <c:pt idx="3">
                  <c:v>101.31383933325034</c:v>
                </c:pt>
                <c:pt idx="4">
                  <c:v>103.35653653989149</c:v>
                </c:pt>
                <c:pt idx="5">
                  <c:v>105.96590349815172</c:v>
                </c:pt>
                <c:pt idx="6">
                  <c:v>106.93624382021692</c:v>
                </c:pt>
                <c:pt idx="7">
                  <c:v>108.76533299532605</c:v>
                </c:pt>
                <c:pt idx="8">
                  <c:v>113.88683156171921</c:v>
                </c:pt>
                <c:pt idx="9">
                  <c:v>124.99809419706381</c:v>
                </c:pt>
                <c:pt idx="10">
                  <c:v>135.26244511756661</c:v>
                </c:pt>
                <c:pt idx="11">
                  <c:v>142.06591775038942</c:v>
                </c:pt>
                <c:pt idx="12">
                  <c:v>142.54503622127993</c:v>
                </c:pt>
                <c:pt idx="13">
                  <c:v>144.22168272839824</c:v>
                </c:pt>
                <c:pt idx="14">
                  <c:v>146.34233959535484</c:v>
                </c:pt>
                <c:pt idx="15">
                  <c:v>149.63923759993608</c:v>
                </c:pt>
                <c:pt idx="16">
                  <c:v>149.4448946666092</c:v>
                </c:pt>
                <c:pt idx="17">
                  <c:v>149.96840695452718</c:v>
                </c:pt>
                <c:pt idx="18">
                  <c:v>149.86652624828656</c:v>
                </c:pt>
                <c:pt idx="19">
                  <c:v>151.91300479521092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'trends nw'!$G$46</c:f>
              <c:strCache>
                <c:ptCount val="1"/>
                <c:pt idx="0">
                  <c:v>RNH-Limburg, mannen</c:v>
                </c:pt>
              </c:strCache>
            </c:strRef>
          </c:tx>
          <c:spPr>
            <a:ln w="25400">
              <a:solidFill>
                <a:srgbClr val="66CCFF"/>
              </a:solidFill>
              <a:prstDash val="dash"/>
            </a:ln>
          </c:spPr>
          <c:marker>
            <c:symbol val="none"/>
          </c:marker>
          <c:cat>
            <c:numRef>
              <c:f>'trends nw'!$D$85:$D$104</c:f>
              <c:numCache>
                <c:formatCode>General</c:formatCode>
                <c:ptCount val="2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</c:numCache>
            </c:numRef>
          </c:cat>
          <c:val>
            <c:numRef>
              <c:f>'trends nw'!$G$85:$G$104</c:f>
              <c:numCache>
                <c:formatCode>0</c:formatCode>
                <c:ptCount val="20"/>
                <c:pt idx="0">
                  <c:v>100</c:v>
                </c:pt>
                <c:pt idx="1">
                  <c:v>89.840843802047601</c:v>
                </c:pt>
                <c:pt idx="2">
                  <c:v>87.080842616689225</c:v>
                </c:pt>
                <c:pt idx="3">
                  <c:v>86.095595323228437</c:v>
                </c:pt>
                <c:pt idx="4">
                  <c:v>87.534674277966644</c:v>
                </c:pt>
                <c:pt idx="5">
                  <c:v>92.068206259519755</c:v>
                </c:pt>
                <c:pt idx="6">
                  <c:v>97.409835467825687</c:v>
                </c:pt>
                <c:pt idx="7">
                  <c:v>100.73837706231791</c:v>
                </c:pt>
                <c:pt idx="8">
                  <c:v>102.72319227338052</c:v>
                </c:pt>
                <c:pt idx="9">
                  <c:v>105.18886539406451</c:v>
                </c:pt>
                <c:pt idx="10">
                  <c:v>108.49873283702844</c:v>
                </c:pt>
                <c:pt idx="11">
                  <c:v>113.43173833183444</c:v>
                </c:pt>
                <c:pt idx="12">
                  <c:v>120.0932255610773</c:v>
                </c:pt>
                <c:pt idx="13">
                  <c:v>127.92225964809406</c:v>
                </c:pt>
                <c:pt idx="14">
                  <c:v>135.01386525880426</c:v>
                </c:pt>
                <c:pt idx="15">
                  <c:v>142.87791840033978</c:v>
                </c:pt>
                <c:pt idx="16">
                  <c:v>155.27322998483143</c:v>
                </c:pt>
                <c:pt idx="17">
                  <c:v>166.03188703553658</c:v>
                </c:pt>
                <c:pt idx="18">
                  <c:v>172.7337028602839</c:v>
                </c:pt>
                <c:pt idx="19">
                  <c:v>174.97807558137436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'trends nw'!$H$46</c:f>
              <c:strCache>
                <c:ptCount val="1"/>
                <c:pt idx="0">
                  <c:v>RNH-Limburg, vrouwen</c:v>
                </c:pt>
              </c:strCache>
            </c:strRef>
          </c:tx>
          <c:spPr>
            <a:ln w="25400">
              <a:solidFill>
                <a:srgbClr val="FF5050"/>
              </a:solidFill>
              <a:prstDash val="dash"/>
            </a:ln>
          </c:spPr>
          <c:marker>
            <c:symbol val="none"/>
          </c:marker>
          <c:cat>
            <c:numRef>
              <c:f>'trends nw'!$D$85:$D$104</c:f>
              <c:numCache>
                <c:formatCode>General</c:formatCode>
                <c:ptCount val="2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</c:numCache>
            </c:numRef>
          </c:cat>
          <c:val>
            <c:numRef>
              <c:f>'trends nw'!$H$85:$H$104</c:f>
              <c:numCache>
                <c:formatCode>0</c:formatCode>
                <c:ptCount val="20"/>
                <c:pt idx="0">
                  <c:v>100</c:v>
                </c:pt>
                <c:pt idx="1">
                  <c:v>88.407064023768584</c:v>
                </c:pt>
                <c:pt idx="2">
                  <c:v>83.595015216230593</c:v>
                </c:pt>
                <c:pt idx="3">
                  <c:v>80.986554261755956</c:v>
                </c:pt>
                <c:pt idx="4">
                  <c:v>80.16190657654721</c:v>
                </c:pt>
                <c:pt idx="5">
                  <c:v>83.622377110875405</c:v>
                </c:pt>
                <c:pt idx="6">
                  <c:v>87.563801905717128</c:v>
                </c:pt>
                <c:pt idx="7">
                  <c:v>89.495565361549723</c:v>
                </c:pt>
                <c:pt idx="8">
                  <c:v>89.365560048671639</c:v>
                </c:pt>
                <c:pt idx="9">
                  <c:v>89.786499018537825</c:v>
                </c:pt>
                <c:pt idx="10">
                  <c:v>90.316774677561938</c:v>
                </c:pt>
                <c:pt idx="11">
                  <c:v>92.163336326799126</c:v>
                </c:pt>
                <c:pt idx="12">
                  <c:v>95.149641581393553</c:v>
                </c:pt>
                <c:pt idx="13">
                  <c:v>99.413025598784415</c:v>
                </c:pt>
                <c:pt idx="14">
                  <c:v>103.01382521007025</c:v>
                </c:pt>
                <c:pt idx="15">
                  <c:v>108.11944455771284</c:v>
                </c:pt>
                <c:pt idx="16">
                  <c:v>116.54758329343274</c:v>
                </c:pt>
                <c:pt idx="17">
                  <c:v>123.11639765305134</c:v>
                </c:pt>
                <c:pt idx="18">
                  <c:v>125.97885265725972</c:v>
                </c:pt>
                <c:pt idx="19">
                  <c:v>125.08939310735924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488832"/>
        <c:axId val="116498816"/>
      </c:lineChart>
      <c:catAx>
        <c:axId val="11648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1649881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16498816"/>
        <c:scaling>
          <c:orientation val="minMax"/>
          <c:max val="250"/>
          <c:min val="0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16488832"/>
        <c:crosses val="autoZero"/>
        <c:crossBetween val="midCat"/>
        <c:majorUnit val="25"/>
        <c:minorUnit val="2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405152224824356E-2"/>
          <c:y val="0.85959047927228271"/>
          <c:w val="0.92505953149298958"/>
          <c:h val="0.1301373458454679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11764705882357E-2"/>
          <c:y val="0.12758620689655173"/>
          <c:w val="0.86352941176470588"/>
          <c:h val="0.70229885057471264"/>
        </c:manualLayout>
      </c:layout>
      <c:lineChart>
        <c:grouping val="standard"/>
        <c:varyColors val="0"/>
        <c:ser>
          <c:idx val="2"/>
          <c:order val="0"/>
          <c:tx>
            <c:strRef>
              <c:f>'figuren-HS nw'!$D$7</c:f>
              <c:strCache>
                <c:ptCount val="1"/>
                <c:pt idx="0">
                  <c:v>mannen</c:v>
                </c:pt>
              </c:strCache>
            </c:strRef>
          </c:tx>
          <c:spPr>
            <a:ln w="25400">
              <a:solidFill>
                <a:srgbClr val="66CCFF"/>
              </a:solidFill>
            </a:ln>
          </c:spPr>
          <c:marker>
            <c:symbol val="none"/>
          </c:marker>
          <c:cat>
            <c:numRef>
              <c:f>'figuren-HS nw'!$C$8:$C$103</c:f>
              <c:numCache>
                <c:formatCode>General</c:formatCode>
                <c:ptCount val="9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</c:numCache>
            </c:numRef>
          </c:cat>
          <c:val>
            <c:numRef>
              <c:f>'figuren-HS nw'!$D$8:$D$103</c:f>
              <c:numCache>
                <c:formatCode>General</c:formatCode>
                <c:ptCount val="96"/>
                <c:pt idx="0">
                  <c:v>0.301433968713886</c:v>
                </c:pt>
                <c:pt idx="1">
                  <c:v>0.37955144042028804</c:v>
                </c:pt>
                <c:pt idx="2">
                  <c:v>0.46687395147863398</c:v>
                </c:pt>
                <c:pt idx="3">
                  <c:v>0.56235019302129996</c:v>
                </c:pt>
                <c:pt idx="4">
                  <c:v>0.66474542826604199</c:v>
                </c:pt>
                <c:pt idx="5">
                  <c:v>0.77276249363135496</c:v>
                </c:pt>
                <c:pt idx="6">
                  <c:v>0.88515590747363992</c:v>
                </c:pt>
                <c:pt idx="7">
                  <c:v>1.00082868881186</c:v>
                </c:pt>
                <c:pt idx="8">
                  <c:v>1.1189060638936599</c:v>
                </c:pt>
                <c:pt idx="9">
                  <c:v>1.2387845133525099</c:v>
                </c:pt>
                <c:pt idx="10">
                  <c:v>1.3601579681506102</c:v>
                </c:pt>
                <c:pt idx="11">
                  <c:v>1.4830251501579801</c:v>
                </c:pt>
                <c:pt idx="12">
                  <c:v>1.60768311410319</c:v>
                </c:pt>
                <c:pt idx="13">
                  <c:v>1.7347121984065501</c:v>
                </c:pt>
                <c:pt idx="14">
                  <c:v>1.8649571193519301</c:v>
                </c:pt>
                <c:pt idx="15">
                  <c:v>1.9995081245599602</c:v>
                </c:pt>
                <c:pt idx="16">
                  <c:v>2.1396851839756796</c:v>
                </c:pt>
                <c:pt idx="17">
                  <c:v>2.2870272972587702</c:v>
                </c:pt>
                <c:pt idx="18">
                  <c:v>2.44328822740506</c:v>
                </c:pt>
                <c:pt idx="19">
                  <c:v>2.6104393702846198</c:v>
                </c:pt>
                <c:pt idx="20">
                  <c:v>2.7906800398223801</c:v>
                </c:pt>
                <c:pt idx="21">
                  <c:v>2.98645516735461</c:v>
                </c:pt>
                <c:pt idx="22">
                  <c:v>3.2004802487408699</c:v>
                </c:pt>
                <c:pt idx="23">
                  <c:v>3.4357732884086101</c:v>
                </c:pt>
                <c:pt idx="24">
                  <c:v>3.6956934515352202</c:v>
                </c:pt>
                <c:pt idx="25">
                  <c:v>3.9839861137421</c:v>
                </c:pt>
                <c:pt idx="26">
                  <c:v>4.3048339661492196</c:v>
                </c:pt>
                <c:pt idx="27">
                  <c:v>4.6629137707131401</c:v>
                </c:pt>
                <c:pt idx="28">
                  <c:v>5.0634582481671497</c:v>
                </c:pt>
                <c:pt idx="29">
                  <c:v>5.5123224030264701</c:v>
                </c:pt>
                <c:pt idx="30">
                  <c:v>6.0160533336732698</c:v>
                </c:pt>
                <c:pt idx="31">
                  <c:v>6.5819622293241995</c:v>
                </c:pt>
                <c:pt idx="32">
                  <c:v>7.2181968111485206</c:v>
                </c:pt>
                <c:pt idx="33">
                  <c:v>7.9338119270227905</c:v>
                </c:pt>
                <c:pt idx="34">
                  <c:v>8.7388353586984397</c:v>
                </c:pt>
                <c:pt idx="35">
                  <c:v>9.6443251542977393</c:v>
                </c:pt>
                <c:pt idx="36">
                  <c:v>10.662413975975701</c:v>
                </c:pt>
                <c:pt idx="37">
                  <c:v>11.806335083474</c:v>
                </c:pt>
                <c:pt idx="38">
                  <c:v>13.090423706714699</c:v>
                </c:pt>
                <c:pt idx="39">
                  <c:v>14.530086761317101</c:v>
                </c:pt>
                <c:pt idx="40">
                  <c:v>16.141733217789799</c:v>
                </c:pt>
                <c:pt idx="41">
                  <c:v>17.942657057147102</c:v>
                </c:pt>
                <c:pt idx="42">
                  <c:v>19.950864760378302</c:v>
                </c:pt>
                <c:pt idx="43">
                  <c:v>22.184839826398701</c:v>
                </c:pt>
                <c:pt idx="44">
                  <c:v>24.6632380340561</c:v>
                </c:pt>
                <c:pt idx="45">
                  <c:v>27.4045091849943</c:v>
                </c:pt>
                <c:pt idx="46">
                  <c:v>30.426443976371299</c:v>
                </c:pt>
                <c:pt idx="47">
                  <c:v>33.745648485402199</c:v>
                </c:pt>
                <c:pt idx="48">
                  <c:v>37.376953443729803</c:v>
                </c:pt>
                <c:pt idx="49">
                  <c:v>41.332770869510298</c:v>
                </c:pt>
                <c:pt idx="50">
                  <c:v>45.622416411792003</c:v>
                </c:pt>
                <c:pt idx="51">
                  <c:v>50.251421518017096</c:v>
                </c:pt>
                <c:pt idx="52">
                  <c:v>55.220864721110999</c:v>
                </c:pt>
                <c:pt idx="53">
                  <c:v>60.526755345159003</c:v>
                </c:pt>
                <c:pt idx="54">
                  <c:v>66.159505127897887</c:v>
                </c:pt>
                <c:pt idx="55">
                  <c:v>72.103523109573302</c:v>
                </c:pt>
                <c:pt idx="56">
                  <c:v>78.336966264160509</c:v>
                </c:pt>
                <c:pt idx="57">
                  <c:v>84.831672626197999</c:v>
                </c:pt>
                <c:pt idx="58">
                  <c:v>91.553295283262301</c:v>
                </c:pt>
                <c:pt idx="59">
                  <c:v>98.461645081510795</c:v>
                </c:pt>
                <c:pt idx="60">
                  <c:v>105.511238050483</c:v>
                </c:pt>
                <c:pt idx="61">
                  <c:v>112.65203142890199</c:v>
                </c:pt>
                <c:pt idx="62">
                  <c:v>119.83032088752101</c:v>
                </c:pt>
                <c:pt idx="63">
                  <c:v>126.98976215761201</c:v>
                </c:pt>
                <c:pt idx="64">
                  <c:v>134.07247363666599</c:v>
                </c:pt>
                <c:pt idx="65">
                  <c:v>141.02017318826398</c:v>
                </c:pt>
                <c:pt idx="66">
                  <c:v>147.77530243253301</c:v>
                </c:pt>
                <c:pt idx="67">
                  <c:v>154.28209510800801</c:v>
                </c:pt>
                <c:pt idx="68">
                  <c:v>160.48755202393301</c:v>
                </c:pt>
                <c:pt idx="69">
                  <c:v>166.342292941735</c:v>
                </c:pt>
                <c:pt idx="70">
                  <c:v>171.80126455290102</c:v>
                </c:pt>
                <c:pt idx="71">
                  <c:v>176.82429270609501</c:v>
                </c:pt>
                <c:pt idx="72">
                  <c:v>181.37647544532101</c:v>
                </c:pt>
                <c:pt idx="73">
                  <c:v>185.42842070480401</c:v>
                </c:pt>
                <c:pt idx="74">
                  <c:v>188.956338328757</c:v>
                </c:pt>
                <c:pt idx="75">
                  <c:v>191.94200031766999</c:v>
                </c:pt>
                <c:pt idx="76">
                  <c:v>194.37258589647101</c:v>
                </c:pt>
                <c:pt idx="77">
                  <c:v>196.24042933568501</c:v>
                </c:pt>
                <c:pt idx="78">
                  <c:v>197.54268869697401</c:v>
                </c:pt>
                <c:pt idx="79">
                  <c:v>198.28095311654002</c:v>
                </c:pt>
                <c:pt idx="80">
                  <c:v>198.46080517446299</c:v>
                </c:pt>
                <c:pt idx="81">
                  <c:v>198.09135358361701</c:v>
                </c:pt>
                <c:pt idx="82">
                  <c:v>197.18475007492401</c:v>
                </c:pt>
                <c:pt idx="83">
                  <c:v>195.755703106266</c:v>
                </c:pt>
                <c:pt idx="84">
                  <c:v>193.82099997261102</c:v>
                </c:pt>
                <c:pt idx="85">
                  <c:v>191.39904808626801</c:v>
                </c:pt>
                <c:pt idx="86">
                  <c:v>188.50944562841701</c:v>
                </c:pt>
                <c:pt idx="87">
                  <c:v>185.17259141291601</c:v>
                </c:pt>
                <c:pt idx="88">
                  <c:v>181.40934359421402</c:v>
                </c:pt>
                <c:pt idx="89">
                  <c:v>177.24073672047399</c:v>
                </c:pt>
                <c:pt idx="90">
                  <c:v>172.68776649287</c:v>
                </c:pt>
                <c:pt idx="91">
                  <c:v>167.77125134465402</c:v>
                </c:pt>
                <c:pt idx="92">
                  <c:v>162.51177948327299</c:v>
                </c:pt>
                <c:pt idx="93">
                  <c:v>156.929749210013</c:v>
                </c:pt>
                <c:pt idx="94">
                  <c:v>151.045508980568</c:v>
                </c:pt>
                <c:pt idx="95">
                  <c:v>144.87960159725799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'figuren-HS nw'!$E$7</c:f>
              <c:strCache>
                <c:ptCount val="1"/>
                <c:pt idx="0">
                  <c:v>vrouwen</c:v>
                </c:pt>
              </c:strCache>
            </c:strRef>
          </c:tx>
          <c:spPr>
            <a:ln w="2540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'figuren-HS nw'!$C$8:$C$103</c:f>
              <c:numCache>
                <c:formatCode>General</c:formatCode>
                <c:ptCount val="9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</c:numCache>
            </c:numRef>
          </c:cat>
          <c:val>
            <c:numRef>
              <c:f>'figuren-HS nw'!$E$8:$E$103</c:f>
              <c:numCache>
                <c:formatCode>General</c:formatCode>
                <c:ptCount val="96"/>
                <c:pt idx="0">
                  <c:v>0.309341068507196</c:v>
                </c:pt>
                <c:pt idx="1">
                  <c:v>0.40671284367705896</c:v>
                </c:pt>
                <c:pt idx="2">
                  <c:v>0.51952264596861397</c:v>
                </c:pt>
                <c:pt idx="3">
                  <c:v>0.64645434793640499</c:v>
                </c:pt>
                <c:pt idx="4">
                  <c:v>0.78554594984816206</c:v>
                </c:pt>
                <c:pt idx="5">
                  <c:v>0.93438234000626896</c:v>
                </c:pt>
                <c:pt idx="6">
                  <c:v>1.09031874668934</c:v>
                </c:pt>
                <c:pt idx="7">
                  <c:v>1.25070385285727</c:v>
                </c:pt>
                <c:pt idx="8">
                  <c:v>1.4130772804242799</c:v>
                </c:pt>
                <c:pt idx="9">
                  <c:v>1.57532479766058</c:v>
                </c:pt>
                <c:pt idx="10">
                  <c:v>1.73578380008325</c:v>
                </c:pt>
                <c:pt idx="11">
                  <c:v>1.89329958501253</c:v>
                </c:pt>
                <c:pt idx="12">
                  <c:v>2.0472386982518</c:v>
                </c:pt>
                <c:pt idx="13">
                  <c:v>2.1974689266235199</c:v>
                </c:pt>
                <c:pt idx="14">
                  <c:v>2.3443166157856803</c:v>
                </c:pt>
                <c:pt idx="15">
                  <c:v>2.4885114617419797</c:v>
                </c:pt>
                <c:pt idx="16">
                  <c:v>2.6311273805018702</c:v>
                </c:pt>
                <c:pt idx="17">
                  <c:v>2.7735260588393502</c:v>
                </c:pt>
                <c:pt idx="18">
                  <c:v>2.9173077481939202</c:v>
                </c:pt>
                <c:pt idx="19">
                  <c:v>3.0642720498330198</c:v>
                </c:pt>
                <c:pt idx="20">
                  <c:v>3.2163899858824601</c:v>
                </c:pt>
                <c:pt idx="21">
                  <c:v>3.3757875918890199</c:v>
                </c:pt>
                <c:pt idx="22">
                  <c:v>3.5447405726477501</c:v>
                </c:pt>
                <c:pt idx="23">
                  <c:v>3.72567917102573</c:v>
                </c:pt>
                <c:pt idx="24">
                  <c:v>3.9212022349058002</c:v>
                </c:pt>
                <c:pt idx="25">
                  <c:v>4.13409945814153</c:v>
                </c:pt>
                <c:pt idx="26">
                  <c:v>4.3673808554268003</c:v>
                </c:pt>
                <c:pt idx="27">
                  <c:v>4.6243126586585097</c:v>
                </c:pt>
                <c:pt idx="28">
                  <c:v>4.9084589563943899</c:v>
                </c:pt>
                <c:pt idx="29">
                  <c:v>5.2237285115317293</c:v>
                </c:pt>
                <c:pt idx="30">
                  <c:v>5.5744262665920594</c:v>
                </c:pt>
                <c:pt idx="31">
                  <c:v>5.9653090679855296</c:v>
                </c:pt>
                <c:pt idx="32">
                  <c:v>6.4016451011329201</c:v>
                </c:pt>
                <c:pt idx="33">
                  <c:v>6.8892764204786205</c:v>
                </c:pt>
                <c:pt idx="34">
                  <c:v>7.4346837768303899</c:v>
                </c:pt>
                <c:pt idx="35">
                  <c:v>8.0450526848246984</c:v>
                </c:pt>
                <c:pt idx="36">
                  <c:v>8.7283393326278809</c:v>
                </c:pt>
                <c:pt idx="37">
                  <c:v>9.4933345131587998</c:v>
                </c:pt>
                <c:pt idx="38">
                  <c:v>10.349723253054799</c:v>
                </c:pt>
                <c:pt idx="39">
                  <c:v>11.308137238664299</c:v>
                </c:pt>
                <c:pt idx="40">
                  <c:v>12.380196500153799</c:v>
                </c:pt>
                <c:pt idx="41">
                  <c:v>13.578536136267401</c:v>
                </c:pt>
                <c:pt idx="42">
                  <c:v>14.9168131746735</c:v>
                </c:pt>
                <c:pt idx="43">
                  <c:v>16.409688009807198</c:v>
                </c:pt>
                <c:pt idx="44">
                  <c:v>18.072774299088</c:v>
                </c:pt>
                <c:pt idx="45">
                  <c:v>19.922550801102698</c:v>
                </c:pt>
                <c:pt idx="46">
                  <c:v>21.9762284909038</c:v>
                </c:pt>
                <c:pt idx="47">
                  <c:v>24.2515664835135</c:v>
                </c:pt>
                <c:pt idx="48">
                  <c:v>26.766630937356602</c:v>
                </c:pt>
                <c:pt idx="49">
                  <c:v>29.5394922911204</c:v>
                </c:pt>
                <c:pt idx="50">
                  <c:v>32.587857991104194</c:v>
                </c:pt>
                <c:pt idx="51">
                  <c:v>35.928640341462</c:v>
                </c:pt>
                <c:pt idx="52">
                  <c:v>39.577462259386799</c:v>
                </c:pt>
                <c:pt idx="53">
                  <c:v>43.548107479242901</c:v>
                </c:pt>
                <c:pt idx="54">
                  <c:v>47.851925982945296</c:v>
                </c:pt>
                <c:pt idx="55">
                  <c:v>52.497209909706598</c:v>
                </c:pt>
                <c:pt idx="56">
                  <c:v>57.488559600776597</c:v>
                </c:pt>
                <c:pt idx="57">
                  <c:v>62.8262633745804</c:v>
                </c:pt>
                <c:pt idx="58">
                  <c:v>68.505717670055503</c:v>
                </c:pt>
                <c:pt idx="59">
                  <c:v>74.5169159042877</c:v>
                </c:pt>
                <c:pt idx="60">
                  <c:v>80.844034380599609</c:v>
                </c:pt>
                <c:pt idx="61">
                  <c:v>87.465141583822202</c:v>
                </c:pt>
                <c:pt idx="62">
                  <c:v>94.352053108163403</c:v>
                </c:pt>
                <c:pt idx="63">
                  <c:v>101.470348388259</c:v>
                </c:pt>
                <c:pt idx="64">
                  <c:v>108.77955768148</c:v>
                </c:pt>
                <c:pt idx="65">
                  <c:v>116.23351892770201</c:v>
                </c:pt>
                <c:pt idx="66">
                  <c:v>123.780894904067</c:v>
                </c:pt>
                <c:pt idx="67">
                  <c:v>131.36583229541901</c:v>
                </c:pt>
                <c:pt idx="68">
                  <c:v>138.92873670556099</c:v>
                </c:pt>
                <c:pt idx="69">
                  <c:v>146.407131922692</c:v>
                </c:pt>
                <c:pt idx="70">
                  <c:v>153.73656841457301</c:v>
                </c:pt>
                <c:pt idx="71">
                  <c:v>160.851545308965</c:v>
                </c:pt>
                <c:pt idx="72">
                  <c:v>167.68641198957297</c:v>
                </c:pt>
                <c:pt idx="73">
                  <c:v>174.17621963802802</c:v>
                </c:pt>
                <c:pt idx="74">
                  <c:v>180.25749911432601</c:v>
                </c:pt>
                <c:pt idx="75">
                  <c:v>185.86894890615599</c:v>
                </c:pt>
                <c:pt idx="76">
                  <c:v>190.95202486463401</c:v>
                </c:pt>
                <c:pt idx="77">
                  <c:v>195.451431484957</c:v>
                </c:pt>
                <c:pt idx="78">
                  <c:v>199.315522077954</c:v>
                </c:pt>
                <c:pt idx="79">
                  <c:v>202.496621926328</c:v>
                </c:pt>
                <c:pt idx="80">
                  <c:v>204.95129416913198</c:v>
                </c:pt>
                <c:pt idx="81">
                  <c:v>206.64057256639401</c:v>
                </c:pt>
                <c:pt idx="82">
                  <c:v>207.53018840030802</c:v>
                </c:pt>
                <c:pt idx="83">
                  <c:v>207.590820546846</c:v>
                </c:pt>
                <c:pt idx="84">
                  <c:v>206.79839816785599</c:v>
                </c:pt>
                <c:pt idx="85">
                  <c:v>205.13448443623</c:v>
                </c:pt>
                <c:pt idx="86">
                  <c:v>202.58676702266402</c:v>
                </c:pt>
                <c:pt idx="87">
                  <c:v>199.14967641673502</c:v>
                </c:pt>
                <c:pt idx="88">
                  <c:v>194.825146059003</c:v>
                </c:pt>
                <c:pt idx="89">
                  <c:v>189.62351812992699</c:v>
                </c:pt>
                <c:pt idx="90">
                  <c:v>183.56458501019299</c:v>
                </c:pt>
                <c:pt idx="91">
                  <c:v>176.67873828113102</c:v>
                </c:pt>
                <c:pt idx="92">
                  <c:v>169.008174298125</c:v>
                </c:pt>
                <c:pt idx="93">
                  <c:v>160.608077994979</c:v>
                </c:pt>
                <c:pt idx="94">
                  <c:v>151.54767570746299</c:v>
                </c:pt>
                <c:pt idx="95">
                  <c:v>141.91101580261702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743168"/>
        <c:axId val="116753152"/>
      </c:lineChart>
      <c:catAx>
        <c:axId val="11674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16753152"/>
        <c:crosses val="autoZero"/>
        <c:auto val="0"/>
        <c:lblAlgn val="ctr"/>
        <c:lblOffset val="100"/>
        <c:tickLblSkip val="10"/>
        <c:tickMarkSkip val="5"/>
        <c:noMultiLvlLbl val="0"/>
      </c:catAx>
      <c:valAx>
        <c:axId val="116753152"/>
        <c:scaling>
          <c:orientation val="minMax"/>
          <c:max val="250"/>
          <c:min val="0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16743168"/>
        <c:crosses val="autoZero"/>
        <c:crossBetween val="midCat"/>
        <c:majorUnit val="25"/>
        <c:minorUnit val="2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1764705882352941E-2"/>
          <c:y val="0.92068965517241375"/>
          <c:w val="0.45899274355411457"/>
          <c:h val="7.84516245814100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11764705882357E-2"/>
          <c:y val="0.12758620689655173"/>
          <c:w val="0.86352941176470588"/>
          <c:h val="0.70661399406985403"/>
        </c:manualLayout>
      </c:layout>
      <c:lineChart>
        <c:grouping val="standard"/>
        <c:varyColors val="0"/>
        <c:ser>
          <c:idx val="2"/>
          <c:order val="0"/>
          <c:tx>
            <c:strRef>
              <c:f>'figuren-HS nw'!$F$7</c:f>
              <c:strCache>
                <c:ptCount val="1"/>
                <c:pt idx="0">
                  <c:v>mannen</c:v>
                </c:pt>
              </c:strCache>
            </c:strRef>
          </c:tx>
          <c:spPr>
            <a:ln w="25400">
              <a:solidFill>
                <a:srgbClr val="66CCFF"/>
              </a:solidFill>
            </a:ln>
          </c:spPr>
          <c:marker>
            <c:symbol val="none"/>
          </c:marker>
          <c:cat>
            <c:numRef>
              <c:f>'figuren-HS nw'!$C$8:$C$103</c:f>
              <c:numCache>
                <c:formatCode>General</c:formatCode>
                <c:ptCount val="9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</c:numCache>
            </c:numRef>
          </c:cat>
          <c:val>
            <c:numRef>
              <c:f>'figuren-HS nw'!$F$8:$F$103</c:f>
              <c:numCache>
                <c:formatCode>General</c:formatCode>
                <c:ptCount val="96"/>
                <c:pt idx="0">
                  <c:v>0.430846202228368</c:v>
                </c:pt>
                <c:pt idx="1">
                  <c:v>0.39446369917356999</c:v>
                </c:pt>
                <c:pt idx="2">
                  <c:v>0.36545675794423604</c:v>
                </c:pt>
                <c:pt idx="3">
                  <c:v>0.34246138978613899</c:v>
                </c:pt>
                <c:pt idx="4">
                  <c:v>0.32444365620406701</c:v>
                </c:pt>
                <c:pt idx="5">
                  <c:v>0.31061849536069103</c:v>
                </c:pt>
                <c:pt idx="6">
                  <c:v>0.30039098483717197</c:v>
                </c:pt>
                <c:pt idx="7">
                  <c:v>0.29331356549288196</c:v>
                </c:pt>
                <c:pt idx="8">
                  <c:v>0.289054739982682</c:v>
                </c:pt>
                <c:pt idx="9">
                  <c:v>0.28737610968650401</c:v>
                </c:pt>
                <c:pt idx="10">
                  <c:v>0.28811553910348603</c:v>
                </c:pt>
                <c:pt idx="11">
                  <c:v>0.29117487659869701</c:v>
                </c:pt>
                <c:pt idx="12">
                  <c:v>0.29651110659392899</c:v>
                </c:pt>
                <c:pt idx="13">
                  <c:v>0.30413012188532101</c:v>
                </c:pt>
                <c:pt idx="14">
                  <c:v>0.31408252664146502</c:v>
                </c:pt>
                <c:pt idx="15">
                  <c:v>0.32646103840399998</c:v>
                </c:pt>
                <c:pt idx="16">
                  <c:v>0.341399169862517</c:v>
                </c:pt>
                <c:pt idx="17">
                  <c:v>0.35907095115996501</c:v>
                </c:pt>
                <c:pt idx="18">
                  <c:v>0.37969150984011901</c:v>
                </c:pt>
                <c:pt idx="19">
                  <c:v>0.40351836437029598</c:v>
                </c:pt>
                <c:pt idx="20">
                  <c:v>0.43085331267244698</c:v>
                </c:pt>
                <c:pt idx="21">
                  <c:v>0.462044812186929</c:v>
                </c:pt>
                <c:pt idx="22">
                  <c:v>0.49749075469411197</c:v>
                </c:pt>
                <c:pt idx="23">
                  <c:v>0.53764153883749499</c:v>
                </c:pt>
                <c:pt idx="24">
                  <c:v>0.583003337032865</c:v>
                </c:pt>
                <c:pt idx="25">
                  <c:v>0.63414144196670108</c:v>
                </c:pt>
                <c:pt idx="26">
                  <c:v>0.6916835618105619</c:v>
                </c:pt>
                <c:pt idx="27">
                  <c:v>0.75632291320358891</c:v>
                </c:pt>
                <c:pt idx="28">
                  <c:v>0.82882093763328002</c:v>
                </c:pt>
                <c:pt idx="29">
                  <c:v>0.91000944085170399</c:v>
                </c:pt>
                <c:pt idx="30">
                  <c:v>1.0007919273664201</c:v>
                </c:pt>
                <c:pt idx="31">
                  <c:v>1.1021438740515499</c:v>
                </c:pt>
                <c:pt idx="32">
                  <c:v>1.21511166002811</c:v>
                </c:pt>
                <c:pt idx="33">
                  <c:v>1.34080984597019</c:v>
                </c:pt>
                <c:pt idx="34">
                  <c:v>1.48041647702815</c:v>
                </c:pt>
                <c:pt idx="35">
                  <c:v>1.6351660720488801</c:v>
                </c:pt>
                <c:pt idx="36">
                  <c:v>1.80633996039488</c:v>
                </c:pt>
                <c:pt idx="37">
                  <c:v>1.9952536392699403</c:v>
                </c:pt>
                <c:pt idx="38">
                  <c:v>2.2032408519500799</c:v>
                </c:pt>
                <c:pt idx="39">
                  <c:v>2.4316341334803298</c:v>
                </c:pt>
                <c:pt idx="40">
                  <c:v>2.6817416377044001</c:v>
                </c:pt>
                <c:pt idx="41">
                  <c:v>2.9548201498614302</c:v>
                </c:pt>
                <c:pt idx="42">
                  <c:v>3.25204430351245</c:v>
                </c:pt>
                <c:pt idx="43">
                  <c:v>3.5744721592508202</c:v>
                </c:pt>
                <c:pt idx="44">
                  <c:v>3.9230074641404196</c:v>
                </c:pt>
                <c:pt idx="45">
                  <c:v>4.2983590921356605</c:v>
                </c:pt>
                <c:pt idx="46">
                  <c:v>4.7009983620936806</c:v>
                </c:pt>
                <c:pt idx="47">
                  <c:v>5.13111513471845</c:v>
                </c:pt>
                <c:pt idx="48">
                  <c:v>5.5885737943228504</c:v>
                </c:pt>
                <c:pt idx="49">
                  <c:v>6.0728704153686595</c:v>
                </c:pt>
                <c:pt idx="50">
                  <c:v>6.5830925856452103</c:v>
                </c:pt>
                <c:pt idx="51">
                  <c:v>7.1178834950379901</c:v>
                </c:pt>
                <c:pt idx="52">
                  <c:v>7.6754119881999205</c:v>
                </c:pt>
                <c:pt idx="53">
                  <c:v>8.2533503086649915</c:v>
                </c:pt>
                <c:pt idx="54">
                  <c:v>8.8488612200447889</c:v>
                </c:pt>
                <c:pt idx="55">
                  <c:v>9.4585960683157406</c:v>
                </c:pt>
                <c:pt idx="56">
                  <c:v>10.078705142554799</c:v>
                </c:pt>
                <c:pt idx="57">
                  <c:v>10.704861398723901</c:v>
                </c:pt>
                <c:pt idx="58">
                  <c:v>11.3322982360075</c:v>
                </c:pt>
                <c:pt idx="59">
                  <c:v>11.955861566843399</c:v>
                </c:pt>
                <c:pt idx="60">
                  <c:v>12.5700759145885</c:v>
                </c:pt>
                <c:pt idx="61">
                  <c:v>13.1692237262627</c:v>
                </c:pt>
                <c:pt idx="62">
                  <c:v>13.7474365259142</c:v>
                </c:pt>
                <c:pt idx="63">
                  <c:v>14.298795984028299</c:v>
                </c:pt>
                <c:pt idx="64">
                  <c:v>14.8174424690399</c:v>
                </c:pt>
                <c:pt idx="65">
                  <c:v>15.297688207478799</c:v>
                </c:pt>
                <c:pt idx="66">
                  <c:v>15.7341318367922</c:v>
                </c:pt>
                <c:pt idx="67">
                  <c:v>16.121770912968202</c:v>
                </c:pt>
                <c:pt idx="68">
                  <c:v>16.456108851687599</c:v>
                </c:pt>
                <c:pt idx="69">
                  <c:v>16.733252847831601</c:v>
                </c:pt>
                <c:pt idx="70">
                  <c:v>16.949999536645901</c:v>
                </c:pt>
                <c:pt idx="71">
                  <c:v>17.103905524960901</c:v>
                </c:pt>
                <c:pt idx="72">
                  <c:v>17.193340418301702</c:v>
                </c:pt>
                <c:pt idx="73">
                  <c:v>17.217520577312797</c:v>
                </c:pt>
                <c:pt idx="74">
                  <c:v>17.176522525871903</c:v>
                </c:pt>
                <c:pt idx="75">
                  <c:v>17.071275669942299</c:v>
                </c:pt>
                <c:pt idx="76">
                  <c:v>16.9035347341968</c:v>
                </c:pt>
                <c:pt idx="77">
                  <c:v>16.675833045923497</c:v>
                </c:pt>
                <c:pt idx="78">
                  <c:v>16.3914184577532</c:v>
                </c:pt>
                <c:pt idx="79">
                  <c:v>16.054174271445802</c:v>
                </c:pt>
                <c:pt idx="80">
                  <c:v>15.6685279793498</c:v>
                </c:pt>
                <c:pt idx="81">
                  <c:v>15.239350960463</c:v>
                </c:pt>
                <c:pt idx="82">
                  <c:v>14.7718524445953</c:v>
                </c:pt>
                <c:pt idx="83">
                  <c:v>14.2714710896116</c:v>
                </c:pt>
                <c:pt idx="84">
                  <c:v>13.743767409652099</c:v>
                </c:pt>
                <c:pt idx="85">
                  <c:v>13.194320060259701</c:v>
                </c:pt>
                <c:pt idx="86">
                  <c:v>12.628628648859301</c:v>
                </c:pt>
                <c:pt idx="87">
                  <c:v>12.0520253196445</c:v>
                </c:pt>
                <c:pt idx="88">
                  <c:v>11.4695968866485</c:v>
                </c:pt>
                <c:pt idx="89">
                  <c:v>10.8861187843062</c:v>
                </c:pt>
                <c:pt idx="90">
                  <c:v>10.3060015969082</c:v>
                </c:pt>
                <c:pt idx="91">
                  <c:v>9.7332504403731708</c:v>
                </c:pt>
                <c:pt idx="92">
                  <c:v>9.1714370216088099</c:v>
                </c:pt>
                <c:pt idx="93">
                  <c:v>8.62368380805116</c:v>
                </c:pt>
                <c:pt idx="94">
                  <c:v>8.0926594137600798</c:v>
                </c:pt>
                <c:pt idx="95">
                  <c:v>7.5805840550325101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'figuren-HS nw'!$G$7</c:f>
              <c:strCache>
                <c:ptCount val="1"/>
                <c:pt idx="0">
                  <c:v>vrouwen</c:v>
                </c:pt>
              </c:strCache>
            </c:strRef>
          </c:tx>
          <c:spPr>
            <a:ln w="2540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'figuren-HS nw'!$C$8:$C$103</c:f>
              <c:numCache>
                <c:formatCode>General</c:formatCode>
                <c:ptCount val="9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</c:numCache>
            </c:numRef>
          </c:cat>
          <c:val>
            <c:numRef>
              <c:f>'figuren-HS nw'!$G$8:$G$103</c:f>
              <c:numCache>
                <c:formatCode>General</c:formatCode>
                <c:ptCount val="96"/>
                <c:pt idx="0">
                  <c:v>1.27395884221874</c:v>
                </c:pt>
                <c:pt idx="1">
                  <c:v>1.1098036773578501</c:v>
                </c:pt>
                <c:pt idx="2">
                  <c:v>0.97920594084559986</c:v>
                </c:pt>
                <c:pt idx="3">
                  <c:v>0.87466454273908301</c:v>
                </c:pt>
                <c:pt idx="4">
                  <c:v>0.79059487651666804</c:v>
                </c:pt>
                <c:pt idx="5">
                  <c:v>0.72280269036332301</c:v>
                </c:pt>
                <c:pt idx="6">
                  <c:v>0.66811315278230898</c:v>
                </c:pt>
                <c:pt idx="7">
                  <c:v>0.62410676780706598</c:v>
                </c:pt>
                <c:pt idx="8">
                  <c:v>0.58892961303852598</c:v>
                </c:pt>
                <c:pt idx="9">
                  <c:v>0.56115579262993698</c:v>
                </c:pt>
                <c:pt idx="10">
                  <c:v>0.53968693070455798</c:v>
                </c:pt>
                <c:pt idx="11">
                  <c:v>0.52367819050858799</c:v>
                </c:pt>
                <c:pt idx="12">
                  <c:v>0.51248346650727805</c:v>
                </c:pt>
                <c:pt idx="13">
                  <c:v>0.50561456201057109</c:v>
                </c:pt>
                <c:pt idx="14">
                  <c:v>0.502710661030493</c:v>
                </c:pt>
                <c:pt idx="15">
                  <c:v>0.50351544555405803</c:v>
                </c:pt>
                <c:pt idx="16">
                  <c:v>0.50785994163069104</c:v>
                </c:pt>
                <c:pt idx="17">
                  <c:v>0.51564969578314801</c:v>
                </c:pt>
                <c:pt idx="18">
                  <c:v>0.52685525229985797</c:v>
                </c:pt>
                <c:pt idx="19">
                  <c:v>0.54150516630846901</c:v>
                </c:pt>
                <c:pt idx="20">
                  <c:v>0.55968097764745206</c:v>
                </c:pt>
                <c:pt idx="21">
                  <c:v>0.58151370755116194</c:v>
                </c:pt>
                <c:pt idx="22">
                  <c:v>0.60718153876706804</c:v>
                </c:pt>
                <c:pt idx="23">
                  <c:v>0.63690841027824197</c:v>
                </c:pt>
                <c:pt idx="24">
                  <c:v>0.67096330764007406</c:v>
                </c:pt>
                <c:pt idx="25">
                  <c:v>0.70966006429926809</c:v>
                </c:pt>
                <c:pt idx="26">
                  <c:v>0.75335751194147493</c:v>
                </c:pt>
                <c:pt idx="27">
                  <c:v>0.80245983170740909</c:v>
                </c:pt>
                <c:pt idx="28">
                  <c:v>0.85741696513938792</c:v>
                </c:pt>
                <c:pt idx="29">
                  <c:v>0.91872494562613294</c:v>
                </c:pt>
                <c:pt idx="30">
                  <c:v>0.98692600926458296</c:v>
                </c:pt>
                <c:pt idx="31">
                  <c:v>1.0626083396386701</c:v>
                </c:pt>
                <c:pt idx="32">
                  <c:v>1.1464052951224599</c:v>
                </c:pt>
                <c:pt idx="33">
                  <c:v>1.23899396101752</c:v>
                </c:pt>
                <c:pt idx="34">
                  <c:v>1.3410928632136101</c:v>
                </c:pt>
                <c:pt idx="35">
                  <c:v>1.45345867623851</c:v>
                </c:pt>
                <c:pt idx="36">
                  <c:v>1.5768817577012799</c:v>
                </c:pt>
                <c:pt idx="37">
                  <c:v>1.7121803444371899</c:v>
                </c:pt>
                <c:pt idx="38">
                  <c:v>1.8601932543455402</c:v>
                </c:pt>
                <c:pt idx="39">
                  <c:v>2.0217709531628398</c:v>
                </c:pt>
                <c:pt idx="40">
                  <c:v>2.1977648683379503</c:v>
                </c:pt>
                <c:pt idx="41">
                  <c:v>2.3890148637273403</c:v>
                </c:pt>
                <c:pt idx="42">
                  <c:v>2.5963348297274798</c:v>
                </c:pt>
                <c:pt idx="43">
                  <c:v>2.8204963941069199</c:v>
                </c:pt>
                <c:pt idx="44">
                  <c:v>3.0622108191733299</c:v>
                </c:pt>
                <c:pt idx="45">
                  <c:v>3.3221092204877296</c:v>
                </c:pt>
                <c:pt idx="46">
                  <c:v>3.60072132000625</c:v>
                </c:pt>
                <c:pt idx="47">
                  <c:v>3.8984530305285396</c:v>
                </c:pt>
                <c:pt idx="48">
                  <c:v>4.2155632562170604</c:v>
                </c:pt>
                <c:pt idx="49">
                  <c:v>4.5521403825957503</c:v>
                </c:pt>
                <c:pt idx="50">
                  <c:v>4.9080790150815101</c:v>
                </c:pt>
                <c:pt idx="51">
                  <c:v>5.2830576034474008</c:v>
                </c:pt>
                <c:pt idx="52">
                  <c:v>5.6765176559805797</c:v>
                </c:pt>
                <c:pt idx="53">
                  <c:v>6.08764529661424</c:v>
                </c:pt>
                <c:pt idx="54">
                  <c:v>6.5153559461889605</c:v>
                </c:pt>
                <c:pt idx="55">
                  <c:v>6.9582829108061697</c:v>
                </c:pt>
                <c:pt idx="56">
                  <c:v>7.4147706322285103</c:v>
                </c:pt>
                <c:pt idx="57">
                  <c:v>7.8828732947169904</c:v>
                </c:pt>
                <c:pt idx="58">
                  <c:v>8.3603593881378089</c:v>
                </c:pt>
                <c:pt idx="59">
                  <c:v>8.844722698762201</c:v>
                </c:pt>
                <c:pt idx="60">
                  <c:v>9.3332000388212499</c:v>
                </c:pt>
                <c:pt idx="61">
                  <c:v>9.8227958373391093</c:v>
                </c:pt>
                <c:pt idx="62">
                  <c:v>10.310313503681799</c:v>
                </c:pt>
                <c:pt idx="63">
                  <c:v>10.792393248991399</c:v>
                </c:pt>
                <c:pt idx="64">
                  <c:v>11.2655558180578</c:v>
                </c:pt>
                <c:pt idx="65">
                  <c:v>11.726251355146299</c:v>
                </c:pt>
                <c:pt idx="66">
                  <c:v>12.170912412363601</c:v>
                </c:pt>
                <c:pt idx="67">
                  <c:v>12.5960099189034</c:v>
                </c:pt>
                <c:pt idx="68">
                  <c:v>12.9981107739225</c:v>
                </c:pt>
                <c:pt idx="69">
                  <c:v>13.3739356137015</c:v>
                </c:pt>
                <c:pt idx="70">
                  <c:v>13.7204152421389</c:v>
                </c:pt>
                <c:pt idx="71">
                  <c:v>14.034744207315301</c:v>
                </c:pt>
                <c:pt idx="72">
                  <c:v>14.314430057972601</c:v>
                </c:pt>
                <c:pt idx="73">
                  <c:v>14.5573369215879</c:v>
                </c:pt>
                <c:pt idx="74">
                  <c:v>14.761722206704899</c:v>
                </c:pt>
                <c:pt idx="75">
                  <c:v>14.9262654399976</c:v>
                </c:pt>
                <c:pt idx="76">
                  <c:v>15.050088494462901</c:v>
                </c:pt>
                <c:pt idx="77">
                  <c:v>15.132766738506401</c:v>
                </c:pt>
                <c:pt idx="78">
                  <c:v>15.174330924524901</c:v>
                </c:pt>
                <c:pt idx="79">
                  <c:v>15.1752599272629</c:v>
                </c:pt>
                <c:pt idx="80">
                  <c:v>15.1364647241829</c:v>
                </c:pt>
                <c:pt idx="81">
                  <c:v>15.0592642705535</c:v>
                </c:pt>
                <c:pt idx="82">
                  <c:v>14.945354150540101</c:v>
                </c:pt>
                <c:pt idx="83">
                  <c:v>14.7967690738485</c:v>
                </c:pt>
                <c:pt idx="84">
                  <c:v>14.615840429253501</c:v>
                </c:pt>
                <c:pt idx="85">
                  <c:v>14.405150198080001</c:v>
                </c:pt>
                <c:pt idx="86">
                  <c:v>14.167482571366799</c:v>
                </c:pt>
                <c:pt idx="87">
                  <c:v>13.905774605547</c:v>
                </c:pt>
                <c:pt idx="88">
                  <c:v>13.623067196784401</c:v>
                </c:pt>
                <c:pt idx="89">
                  <c:v>13.322457559241998</c:v>
                </c:pt>
                <c:pt idx="90">
                  <c:v>13.0070542646483</c:v>
                </c:pt>
                <c:pt idx="91">
                  <c:v>12.679935747609601</c:v>
                </c:pt>
                <c:pt idx="92">
                  <c:v>12.3441130117141</c:v>
                </c:pt>
                <c:pt idx="93">
                  <c:v>12.002497094078301</c:v>
                </c:pt>
                <c:pt idx="94">
                  <c:v>11.6578716686462</c:v>
                </c:pt>
                <c:pt idx="95">
                  <c:v>11.312870998514301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768128"/>
        <c:axId val="116774016"/>
      </c:lineChart>
      <c:catAx>
        <c:axId val="11676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16774016"/>
        <c:crosses val="autoZero"/>
        <c:auto val="0"/>
        <c:lblAlgn val="ctr"/>
        <c:lblOffset val="100"/>
        <c:tickLblSkip val="10"/>
        <c:tickMarkSkip val="5"/>
        <c:noMultiLvlLbl val="0"/>
      </c:catAx>
      <c:valAx>
        <c:axId val="116774016"/>
        <c:scaling>
          <c:orientation val="minMax"/>
          <c:max val="20"/>
          <c:min val="0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16768128"/>
        <c:crosses val="autoZero"/>
        <c:crossBetween val="midCat"/>
        <c:majorUnit val="2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1764705882352941E-2"/>
          <c:y val="0.92068965517241375"/>
          <c:w val="0.41592490350470901"/>
          <c:h val="7.05540772920626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19050</xdr:rowOff>
    </xdr:from>
    <xdr:to>
      <xdr:col>1</xdr:col>
      <xdr:colOff>0</xdr:colOff>
      <xdr:row>30</xdr:row>
      <xdr:rowOff>28575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1</xdr:rowOff>
    </xdr:from>
    <xdr:to>
      <xdr:col>1</xdr:col>
      <xdr:colOff>9525</xdr:colOff>
      <xdr:row>68</xdr:row>
      <xdr:rowOff>37043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83</xdr:row>
      <xdr:rowOff>0</xdr:rowOff>
    </xdr:from>
    <xdr:to>
      <xdr:col>1</xdr:col>
      <xdr:colOff>19050</xdr:colOff>
      <xdr:row>100</xdr:row>
      <xdr:rowOff>28575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0.01174</cdr:x>
      <cdr:y>0.02756</cdr:y>
    </cdr:from>
    <cdr:to>
      <cdr:x>0.54736</cdr:x>
      <cdr:y>0.1135</cdr:y>
    </cdr:to>
    <cdr:sp macro="" textlink="">
      <cdr:nvSpPr>
        <cdr:cNvPr id="132097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79573"/>
          <a:ext cx="2173376" cy="2382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EFF3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sterfte (geïndexeerd)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0.01171</cdr:x>
      <cdr:y>0.01689</cdr:y>
    </cdr:from>
    <cdr:to>
      <cdr:x>0.54761</cdr:x>
      <cdr:y>0.10211</cdr:y>
    </cdr:to>
    <cdr:sp macro="" textlink="">
      <cdr:nvSpPr>
        <cdr:cNvPr id="133121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15" y="50499"/>
          <a:ext cx="2174495" cy="2547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EFF3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incidentie (geïndexeerd)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0.01168</cdr:x>
      <cdr:y>0.02745</cdr:y>
    </cdr:from>
    <cdr:to>
      <cdr:x>0.54737</cdr:x>
      <cdr:y>0.1122</cdr:y>
    </cdr:to>
    <cdr:sp macro="" textlink="">
      <cdr:nvSpPr>
        <cdr:cNvPr id="14131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79777"/>
          <a:ext cx="2183825" cy="2365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EFF3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incidentie (geïndexeerd)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8</xdr:row>
      <xdr:rowOff>133350</xdr:rowOff>
    </xdr:from>
    <xdr:to>
      <xdr:col>1</xdr:col>
      <xdr:colOff>19050</xdr:colOff>
      <xdr:row>25</xdr:row>
      <xdr:rowOff>142875</xdr:rowOff>
    </xdr:to>
    <xdr:graphicFrame macro="">
      <xdr:nvGraphicFramePr>
        <xdr:cNvPr id="16179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123825</xdr:rowOff>
    </xdr:from>
    <xdr:to>
      <xdr:col>1</xdr:col>
      <xdr:colOff>0</xdr:colOff>
      <xdr:row>45</xdr:row>
      <xdr:rowOff>0</xdr:rowOff>
    </xdr:to>
    <xdr:graphicFrame macro="">
      <xdr:nvGraphicFramePr>
        <xdr:cNvPr id="161799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0.01174</cdr:x>
      <cdr:y>0.02756</cdr:y>
    </cdr:from>
    <cdr:to>
      <cdr:x>0.54736</cdr:x>
      <cdr:y>0.1135</cdr:y>
    </cdr:to>
    <cdr:sp macro="" textlink="">
      <cdr:nvSpPr>
        <cdr:cNvPr id="132097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79573"/>
          <a:ext cx="2173376" cy="2382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EFF3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puntprevalentie (per 1.000)</a:t>
          </a:r>
        </a:p>
      </cdr:txBody>
    </cdr:sp>
  </cdr:relSizeAnchor>
  <cdr:relSizeAnchor xmlns:cdr="http://schemas.openxmlformats.org/drawingml/2006/chartDrawing">
    <cdr:from>
      <cdr:x>0.64471</cdr:x>
      <cdr:y>0.88966</cdr:y>
    </cdr:from>
    <cdr:to>
      <cdr:x>0.95765</cdr:x>
      <cdr:y>0.96552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09850" y="2457451"/>
          <a:ext cx="126682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Calibri"/>
            </a:rPr>
            <a:t>leeftijd (</a:t>
          </a: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jaren</a:t>
          </a:r>
          <a:r>
            <a:rPr lang="nl-NL" sz="1000" b="0" i="0" u="none" strike="noStrike" baseline="0">
              <a:solidFill>
                <a:srgbClr val="000000"/>
              </a:solidFill>
              <a:latin typeface="Calibri"/>
            </a:rPr>
            <a:t>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0.02821</cdr:x>
      <cdr:y>0.01391</cdr:y>
    </cdr:from>
    <cdr:to>
      <cdr:x>0.56383</cdr:x>
      <cdr:y>0.09985</cdr:y>
    </cdr:to>
    <cdr:sp macro="" textlink="">
      <cdr:nvSpPr>
        <cdr:cNvPr id="132097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200" y="38815"/>
          <a:ext cx="2168257" cy="239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EFF3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incidentie (per 1.000)</a:t>
          </a:r>
        </a:p>
      </cdr:txBody>
    </cdr:sp>
  </cdr:relSizeAnchor>
  <cdr:relSizeAnchor xmlns:cdr="http://schemas.openxmlformats.org/drawingml/2006/chartDrawing">
    <cdr:from>
      <cdr:x>0.69176</cdr:x>
      <cdr:y>0.9</cdr:y>
    </cdr:from>
    <cdr:to>
      <cdr:x>0.97176</cdr:x>
      <cdr:y>0.98276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00331" y="2486025"/>
          <a:ext cx="1133475" cy="2286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leeftijd (jaren)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W220"/>
  <sheetViews>
    <sheetView topLeftCell="A83" zoomScale="180" zoomScaleNormal="180" workbookViewId="0">
      <selection activeCell="D94" sqref="D94:D105"/>
    </sheetView>
  </sheetViews>
  <sheetFormatPr defaultRowHeight="12.75" x14ac:dyDescent="0.2"/>
  <cols>
    <col min="1" max="1" width="60.7109375" customWidth="1"/>
  </cols>
  <sheetData>
    <row r="4" spans="4:12" x14ac:dyDescent="0.2">
      <c r="D4" s="2" t="s">
        <v>35</v>
      </c>
      <c r="E4" s="2"/>
      <c r="G4" s="2"/>
      <c r="H4" s="2"/>
      <c r="I4" s="2"/>
      <c r="J4" s="2"/>
    </row>
    <row r="5" spans="4:12" x14ac:dyDescent="0.2">
      <c r="D5" t="s">
        <v>25</v>
      </c>
      <c r="G5" t="s">
        <v>25</v>
      </c>
    </row>
    <row r="6" spans="4:12" x14ac:dyDescent="0.2">
      <c r="D6" t="s">
        <v>26</v>
      </c>
      <c r="E6" s="4"/>
      <c r="F6" s="4"/>
      <c r="G6" t="s">
        <v>26</v>
      </c>
      <c r="H6" s="4"/>
      <c r="I6" s="4"/>
      <c r="J6" t="s">
        <v>29</v>
      </c>
    </row>
    <row r="7" spans="4:12" x14ac:dyDescent="0.2">
      <c r="D7" t="s">
        <v>28</v>
      </c>
      <c r="G7" t="s">
        <v>21</v>
      </c>
    </row>
    <row r="8" spans="4:12" x14ac:dyDescent="0.2">
      <c r="E8" t="s">
        <v>0</v>
      </c>
      <c r="F8" t="s">
        <v>1</v>
      </c>
      <c r="H8" t="s">
        <v>0</v>
      </c>
      <c r="I8" t="s">
        <v>1</v>
      </c>
      <c r="J8" t="s">
        <v>0</v>
      </c>
      <c r="K8" t="s">
        <v>1</v>
      </c>
    </row>
    <row r="9" spans="4:12" x14ac:dyDescent="0.2">
      <c r="D9">
        <v>1979</v>
      </c>
      <c r="E9" s="6"/>
      <c r="F9" s="6"/>
      <c r="G9">
        <v>1979</v>
      </c>
      <c r="H9" s="17">
        <v>9.4154946256402141</v>
      </c>
      <c r="I9" s="17">
        <v>17.817309302002933</v>
      </c>
      <c r="J9" s="14">
        <v>437</v>
      </c>
      <c r="K9" s="14">
        <v>840</v>
      </c>
      <c r="L9" s="14"/>
    </row>
    <row r="10" spans="4:12" x14ac:dyDescent="0.2">
      <c r="D10">
        <v>1980</v>
      </c>
      <c r="E10" s="6">
        <f t="shared" ref="E10:E41" si="0">100*H10/H$10</f>
        <v>100</v>
      </c>
      <c r="F10" s="6">
        <f t="shared" ref="F10:F41" si="1">100*I10/I$10</f>
        <v>100</v>
      </c>
      <c r="G10">
        <v>1980</v>
      </c>
      <c r="H10" s="17">
        <v>9.866398096675951</v>
      </c>
      <c r="I10" s="17">
        <v>17.431092923158296</v>
      </c>
      <c r="J10" s="14">
        <v>470</v>
      </c>
      <c r="K10" s="14">
        <v>846</v>
      </c>
      <c r="L10" s="14"/>
    </row>
    <row r="11" spans="4:12" x14ac:dyDescent="0.2">
      <c r="D11">
        <v>1981</v>
      </c>
      <c r="E11" s="6">
        <f t="shared" si="0"/>
        <v>110.01995750948019</v>
      </c>
      <c r="F11" s="6">
        <f t="shared" si="1"/>
        <v>102.29764502511556</v>
      </c>
      <c r="G11">
        <v>1981</v>
      </c>
      <c r="H11" s="17">
        <v>10.855006993679044</v>
      </c>
      <c r="I11" s="17">
        <v>17.831597562530511</v>
      </c>
      <c r="J11" s="14">
        <v>522</v>
      </c>
      <c r="K11" s="14">
        <v>880</v>
      </c>
      <c r="L11" s="14"/>
    </row>
    <row r="12" spans="4:12" x14ac:dyDescent="0.2">
      <c r="D12">
        <v>1982</v>
      </c>
      <c r="E12" s="6">
        <f t="shared" si="0"/>
        <v>101.77776330500753</v>
      </c>
      <c r="F12" s="6">
        <f t="shared" si="1"/>
        <v>95.565264589024693</v>
      </c>
      <c r="G12">
        <v>1982</v>
      </c>
      <c r="H12" s="17">
        <v>10.041799301564616</v>
      </c>
      <c r="I12" s="17">
        <v>16.658070072774983</v>
      </c>
      <c r="J12" s="14">
        <v>484</v>
      </c>
      <c r="K12" s="14">
        <v>836</v>
      </c>
      <c r="L12" s="14"/>
    </row>
    <row r="13" spans="4:12" x14ac:dyDescent="0.2">
      <c r="D13">
        <v>1983</v>
      </c>
      <c r="E13" s="6">
        <f t="shared" si="0"/>
        <v>98.855627766182735</v>
      </c>
      <c r="F13" s="6">
        <f t="shared" si="1"/>
        <v>99.018326843631741</v>
      </c>
      <c r="G13">
        <v>1983</v>
      </c>
      <c r="H13" s="17">
        <v>9.7534897763797161</v>
      </c>
      <c r="I13" s="17">
        <v>17.259976563070044</v>
      </c>
      <c r="J13" s="14">
        <v>474</v>
      </c>
      <c r="K13" s="14">
        <v>873</v>
      </c>
      <c r="L13" s="14"/>
    </row>
    <row r="14" spans="4:12" x14ac:dyDescent="0.2">
      <c r="D14">
        <v>1984</v>
      </c>
      <c r="E14" s="6">
        <f t="shared" si="0"/>
        <v>124.59126339065305</v>
      </c>
      <c r="F14" s="6">
        <f t="shared" si="1"/>
        <v>115.99425582313901</v>
      </c>
      <c r="G14">
        <v>1984</v>
      </c>
      <c r="H14" s="17">
        <v>12.292670039799914</v>
      </c>
      <c r="I14" s="17">
        <v>20.219066518057314</v>
      </c>
      <c r="J14" s="14">
        <v>610</v>
      </c>
      <c r="K14" s="14">
        <v>1078</v>
      </c>
      <c r="L14" s="14"/>
    </row>
    <row r="15" spans="4:12" x14ac:dyDescent="0.2">
      <c r="D15">
        <v>1985</v>
      </c>
      <c r="E15" s="6">
        <f t="shared" si="0"/>
        <v>178.69553677134155</v>
      </c>
      <c r="F15" s="6">
        <f t="shared" si="1"/>
        <v>156.67775217980827</v>
      </c>
      <c r="G15">
        <v>1985</v>
      </c>
      <c r="H15" s="17">
        <v>17.630813038852519</v>
      </c>
      <c r="I15" s="17">
        <v>27.310644572378052</v>
      </c>
      <c r="J15" s="14">
        <v>883</v>
      </c>
      <c r="K15" s="14">
        <v>1478</v>
      </c>
      <c r="L15" s="14"/>
    </row>
    <row r="16" spans="4:12" x14ac:dyDescent="0.2">
      <c r="D16">
        <v>1986</v>
      </c>
      <c r="E16" s="6">
        <f t="shared" si="0"/>
        <v>243.87435610519037</v>
      </c>
      <c r="F16" s="6">
        <f t="shared" si="1"/>
        <v>223.84916818802228</v>
      </c>
      <c r="G16">
        <v>1986</v>
      </c>
      <c r="H16" s="17">
        <v>24.061614829043233</v>
      </c>
      <c r="I16" s="17">
        <v>39.019356514571065</v>
      </c>
      <c r="J16" s="14">
        <v>1217</v>
      </c>
      <c r="K16" s="14">
        <v>2171</v>
      </c>
      <c r="L16" s="14"/>
    </row>
    <row r="17" spans="1:16" x14ac:dyDescent="0.2">
      <c r="D17">
        <v>1987</v>
      </c>
      <c r="E17" s="6">
        <f t="shared" si="0"/>
        <v>253.65987403322521</v>
      </c>
      <c r="F17" s="6">
        <f t="shared" si="1"/>
        <v>229.31242858996697</v>
      </c>
      <c r="G17">
        <v>1987</v>
      </c>
      <c r="H17" s="17">
        <v>25.027092983644749</v>
      </c>
      <c r="I17" s="17">
        <v>39.971662511868153</v>
      </c>
      <c r="J17" s="14">
        <v>1284</v>
      </c>
      <c r="K17" s="14">
        <v>2297</v>
      </c>
      <c r="L17" s="14"/>
    </row>
    <row r="18" spans="1:16" x14ac:dyDescent="0.2">
      <c r="D18">
        <v>1988</v>
      </c>
      <c r="E18" s="6">
        <f t="shared" si="0"/>
        <v>262.10751004378136</v>
      </c>
      <c r="F18" s="6">
        <f t="shared" si="1"/>
        <v>220.60633798548028</v>
      </c>
      <c r="G18">
        <v>1988</v>
      </c>
      <c r="H18" s="17">
        <v>25.860570382204372</v>
      </c>
      <c r="I18" s="17">
        <v>38.454095768625727</v>
      </c>
      <c r="J18" s="14">
        <v>1357</v>
      </c>
      <c r="K18" s="14">
        <v>2257</v>
      </c>
      <c r="L18" s="14"/>
    </row>
    <row r="19" spans="1:16" x14ac:dyDescent="0.2">
      <c r="D19">
        <v>1989</v>
      </c>
      <c r="E19" s="6">
        <f t="shared" si="0"/>
        <v>254.97640142741943</v>
      </c>
      <c r="F19" s="6">
        <f t="shared" si="1"/>
        <v>228.50995144563936</v>
      </c>
      <c r="G19">
        <v>1989</v>
      </c>
      <c r="H19" s="17">
        <v>25.156986817407741</v>
      </c>
      <c r="I19" s="17">
        <v>39.831781975153298</v>
      </c>
      <c r="J19" s="14">
        <v>1328</v>
      </c>
      <c r="K19" s="14">
        <v>2385</v>
      </c>
      <c r="L19" s="14"/>
    </row>
    <row r="20" spans="1:16" x14ac:dyDescent="0.2">
      <c r="D20">
        <v>1990</v>
      </c>
      <c r="E20" s="6">
        <f t="shared" si="0"/>
        <v>249.25242661815909</v>
      </c>
      <c r="F20" s="6">
        <f t="shared" si="1"/>
        <v>223.78694781876777</v>
      </c>
      <c r="G20">
        <v>1990</v>
      </c>
      <c r="H20" s="17">
        <v>24.592236675772668</v>
      </c>
      <c r="I20" s="17">
        <v>39.00851082418918</v>
      </c>
      <c r="J20" s="14">
        <v>1316</v>
      </c>
      <c r="K20" s="14">
        <v>2364</v>
      </c>
      <c r="L20" s="14"/>
    </row>
    <row r="21" spans="1:16" x14ac:dyDescent="0.2">
      <c r="D21">
        <v>1991</v>
      </c>
      <c r="E21" s="6">
        <f t="shared" si="0"/>
        <v>229.64220820402909</v>
      </c>
      <c r="F21" s="6">
        <f t="shared" si="1"/>
        <v>206.5968418223558</v>
      </c>
      <c r="G21">
        <v>1991</v>
      </c>
      <c r="H21" s="17">
        <v>22.657414459406951</v>
      </c>
      <c r="I21" s="17">
        <v>36.012087474365202</v>
      </c>
      <c r="J21" s="14">
        <v>1231</v>
      </c>
      <c r="K21" s="14">
        <v>2232</v>
      </c>
      <c r="L21" s="14"/>
    </row>
    <row r="22" spans="1:16" x14ac:dyDescent="0.2">
      <c r="D22">
        <v>1992</v>
      </c>
      <c r="E22" s="6">
        <f t="shared" si="0"/>
        <v>215.66530033166222</v>
      </c>
      <c r="F22" s="6">
        <f t="shared" si="1"/>
        <v>179.77463859840685</v>
      </c>
      <c r="G22">
        <v>1992</v>
      </c>
      <c r="H22" s="17">
        <v>21.278397087113596</v>
      </c>
      <c r="I22" s="17">
        <v>31.336684306360297</v>
      </c>
      <c r="J22" s="14">
        <v>1173</v>
      </c>
      <c r="K22" s="14">
        <v>1978</v>
      </c>
      <c r="L22" s="14"/>
    </row>
    <row r="23" spans="1:16" x14ac:dyDescent="0.2">
      <c r="D23">
        <v>1993</v>
      </c>
      <c r="E23" s="6">
        <f t="shared" si="0"/>
        <v>216.94592173184267</v>
      </c>
      <c r="F23" s="6">
        <f t="shared" si="1"/>
        <v>171.58442096085449</v>
      </c>
      <c r="G23">
        <v>1993</v>
      </c>
      <c r="H23" s="17">
        <v>21.404748292566623</v>
      </c>
      <c r="I23" s="17">
        <v>29.909039859349647</v>
      </c>
      <c r="J23" s="14">
        <v>1203</v>
      </c>
      <c r="K23" s="14">
        <v>1927</v>
      </c>
      <c r="L23" s="14"/>
    </row>
    <row r="24" spans="1:16" x14ac:dyDescent="0.2">
      <c r="D24">
        <v>1994</v>
      </c>
      <c r="E24" s="6">
        <f t="shared" si="0"/>
        <v>218.00115510936857</v>
      </c>
      <c r="F24" s="6">
        <f t="shared" si="1"/>
        <v>169.88813687210578</v>
      </c>
      <c r="G24">
        <v>1994</v>
      </c>
      <c r="H24" s="17">
        <v>21.508861818442327</v>
      </c>
      <c r="I24" s="17">
        <v>29.613359003599108</v>
      </c>
      <c r="J24" s="14">
        <v>1218</v>
      </c>
      <c r="K24" s="14">
        <v>1931</v>
      </c>
      <c r="L24" s="14"/>
    </row>
    <row r="25" spans="1:16" x14ac:dyDescent="0.2">
      <c r="D25">
        <v>1995</v>
      </c>
      <c r="E25" s="6">
        <f t="shared" si="0"/>
        <v>210.43081944962248</v>
      </c>
      <c r="F25" s="6">
        <f t="shared" si="1"/>
        <v>155.31299915903642</v>
      </c>
      <c r="G25">
        <v>1995</v>
      </c>
      <c r="H25" s="17">
        <v>20.761942364997157</v>
      </c>
      <c r="I25" s="17">
        <v>27.072753205155699</v>
      </c>
      <c r="J25" s="14">
        <v>1201</v>
      </c>
      <c r="K25" s="14">
        <v>1790</v>
      </c>
      <c r="L25" s="14"/>
    </row>
    <row r="26" spans="1:16" x14ac:dyDescent="0.2">
      <c r="D26">
        <v>1996</v>
      </c>
      <c r="E26" s="6">
        <f t="shared" si="0"/>
        <v>213.26447066779627</v>
      </c>
      <c r="F26" s="6">
        <f t="shared" si="1"/>
        <v>163.63180349002184</v>
      </c>
      <c r="G26">
        <v>1996</v>
      </c>
      <c r="H26" s="16">
        <v>21.041521674853495</v>
      </c>
      <c r="I26" s="16">
        <v>28.522811718185487</v>
      </c>
      <c r="J26" s="14">
        <v>1235</v>
      </c>
      <c r="K26" s="14">
        <v>1908</v>
      </c>
      <c r="M26" s="16"/>
      <c r="N26" s="16"/>
      <c r="O26" s="14"/>
      <c r="P26" s="14"/>
    </row>
    <row r="27" spans="1:16" x14ac:dyDescent="0.2">
      <c r="D27">
        <v>1997</v>
      </c>
      <c r="E27" s="6">
        <f t="shared" si="0"/>
        <v>201.37013678464265</v>
      </c>
      <c r="F27" s="6">
        <f t="shared" si="1"/>
        <v>169.13947592856064</v>
      </c>
      <c r="G27">
        <v>1997</v>
      </c>
      <c r="H27" s="16">
        <v>19.867979342993742</v>
      </c>
      <c r="I27" s="16">
        <v>29.482859218850365</v>
      </c>
      <c r="J27" s="14">
        <v>1186</v>
      </c>
      <c r="K27" s="14">
        <v>2012</v>
      </c>
      <c r="M27" s="16"/>
      <c r="N27" s="16"/>
      <c r="O27" s="14"/>
      <c r="P27" s="14"/>
    </row>
    <row r="28" spans="1:16" x14ac:dyDescent="0.2">
      <c r="D28">
        <v>1998</v>
      </c>
      <c r="E28" s="6">
        <f t="shared" si="0"/>
        <v>211.86981994091539</v>
      </c>
      <c r="F28" s="6">
        <f t="shared" si="1"/>
        <v>162.42192214113149</v>
      </c>
      <c r="G28">
        <v>1998</v>
      </c>
      <c r="H28" s="16">
        <v>20.90391988208124</v>
      </c>
      <c r="I28" s="16">
        <v>28.311916176000452</v>
      </c>
      <c r="J28" s="14">
        <v>1269</v>
      </c>
      <c r="K28" s="14">
        <v>1955</v>
      </c>
      <c r="M28" s="16"/>
      <c r="N28" s="16"/>
      <c r="O28" s="14"/>
      <c r="P28" s="14"/>
    </row>
    <row r="29" spans="1:16" x14ac:dyDescent="0.2">
      <c r="D29">
        <v>1999</v>
      </c>
      <c r="E29" s="6">
        <f t="shared" si="0"/>
        <v>210.08586075475824</v>
      </c>
      <c r="F29" s="6">
        <f t="shared" si="1"/>
        <v>164.32512712935005</v>
      </c>
      <c r="G29">
        <v>1999</v>
      </c>
      <c r="H29" s="16">
        <v>20.727907366892754</v>
      </c>
      <c r="I29" s="16">
        <v>28.643665606015009</v>
      </c>
      <c r="J29" s="14">
        <v>1294</v>
      </c>
      <c r="K29" s="14">
        <v>2014</v>
      </c>
      <c r="M29" s="16"/>
      <c r="N29" s="16"/>
      <c r="O29" s="14"/>
      <c r="P29" s="14"/>
    </row>
    <row r="30" spans="1:16" x14ac:dyDescent="0.2">
      <c r="A30" s="12"/>
      <c r="D30">
        <v>2000</v>
      </c>
      <c r="E30" s="6">
        <f t="shared" si="0"/>
        <v>211.06957609272428</v>
      </c>
      <c r="F30" s="6">
        <f t="shared" si="1"/>
        <v>164.56371994529064</v>
      </c>
      <c r="G30">
        <v>2000</v>
      </c>
      <c r="H30" s="16">
        <v>20.824964638274544</v>
      </c>
      <c r="I30" s="16">
        <v>28.685254941469594</v>
      </c>
      <c r="J30" s="14">
        <v>1318</v>
      </c>
      <c r="K30" s="14">
        <v>2027</v>
      </c>
      <c r="M30" s="16"/>
      <c r="N30" s="16"/>
      <c r="O30" s="14"/>
      <c r="P30" s="14"/>
    </row>
    <row r="31" spans="1:16" x14ac:dyDescent="0.2">
      <c r="A31" s="12"/>
      <c r="D31">
        <v>2001</v>
      </c>
      <c r="E31" s="6">
        <f t="shared" si="0"/>
        <v>277.25695055357625</v>
      </c>
      <c r="F31" s="6">
        <f t="shared" si="1"/>
        <v>201.08139236580672</v>
      </c>
      <c r="G31">
        <v>2001</v>
      </c>
      <c r="H31" s="16">
        <v>27.355274492319833</v>
      </c>
      <c r="I31" s="16">
        <v>35.050684354464302</v>
      </c>
      <c r="J31" s="14">
        <v>1770</v>
      </c>
      <c r="K31" s="14">
        <v>2513</v>
      </c>
      <c r="M31" s="16"/>
      <c r="N31" s="16"/>
      <c r="O31" s="14"/>
      <c r="P31" s="14"/>
    </row>
    <row r="32" spans="1:16" x14ac:dyDescent="0.2">
      <c r="D32">
        <v>2002</v>
      </c>
      <c r="E32" s="6">
        <f t="shared" si="0"/>
        <v>253.97425915138444</v>
      </c>
      <c r="F32" s="6">
        <f t="shared" si="1"/>
        <v>192.31848681699242</v>
      </c>
      <c r="G32">
        <v>2002</v>
      </c>
      <c r="H32" s="16">
        <v>25.058111470959041</v>
      </c>
      <c r="I32" s="16">
        <v>33.523214145481887</v>
      </c>
      <c r="J32" s="14">
        <v>1644</v>
      </c>
      <c r="K32" s="14">
        <v>2435</v>
      </c>
      <c r="M32" s="16"/>
      <c r="N32" s="16"/>
      <c r="O32" s="14"/>
      <c r="P32" s="14"/>
    </row>
    <row r="33" spans="4:49" x14ac:dyDescent="0.2">
      <c r="D33">
        <v>2003</v>
      </c>
      <c r="E33" s="6">
        <f t="shared" si="0"/>
        <v>229.94549314936484</v>
      </c>
      <c r="F33" s="6">
        <f t="shared" si="1"/>
        <v>177.55751866423142</v>
      </c>
      <c r="G33">
        <v>2003</v>
      </c>
      <c r="H33" s="16">
        <v>22.687337759481061</v>
      </c>
      <c r="I33" s="16">
        <v>30.950216070416314</v>
      </c>
      <c r="J33" s="14">
        <v>1527</v>
      </c>
      <c r="K33" s="14">
        <v>2264</v>
      </c>
      <c r="M33" s="16"/>
      <c r="N33" s="16"/>
      <c r="O33" s="14"/>
      <c r="P33" s="14"/>
    </row>
    <row r="34" spans="4:49" x14ac:dyDescent="0.2">
      <c r="D34">
        <v>2004</v>
      </c>
      <c r="E34" s="6">
        <f t="shared" si="0"/>
        <v>233.16477583896742</v>
      </c>
      <c r="F34" s="6">
        <f t="shared" si="1"/>
        <v>168.1774180578459</v>
      </c>
      <c r="G34">
        <v>2004</v>
      </c>
      <c r="H34" s="16">
        <v>23.004965005494629</v>
      </c>
      <c r="I34" s="16">
        <v>29.315162017431518</v>
      </c>
      <c r="J34" s="14">
        <v>1582</v>
      </c>
      <c r="K34" s="14">
        <v>2187</v>
      </c>
      <c r="M34" s="16"/>
      <c r="N34" s="16"/>
      <c r="O34" s="14"/>
      <c r="P34" s="14"/>
      <c r="U34" s="6"/>
      <c r="V34" s="6"/>
      <c r="X34" s="2"/>
      <c r="Y34" s="2"/>
      <c r="AS34" s="6"/>
      <c r="AT34" s="6"/>
      <c r="AV34" s="2"/>
      <c r="AW34" s="2"/>
    </row>
    <row r="35" spans="4:49" x14ac:dyDescent="0.2">
      <c r="D35">
        <v>2005</v>
      </c>
      <c r="E35" s="6">
        <f t="shared" si="0"/>
        <v>229.70383980527885</v>
      </c>
      <c r="F35" s="6">
        <f t="shared" si="1"/>
        <v>163.95390101687553</v>
      </c>
      <c r="G35">
        <v>2005</v>
      </c>
      <c r="H35" s="16">
        <v>22.66349527853961</v>
      </c>
      <c r="I35" s="16">
        <v>28.57895683739455</v>
      </c>
      <c r="J35" s="14">
        <v>1599</v>
      </c>
      <c r="K35" s="14">
        <v>2160</v>
      </c>
      <c r="M35" s="16"/>
      <c r="N35" s="16"/>
      <c r="O35" s="14"/>
      <c r="P35" s="14"/>
      <c r="U35" s="6"/>
      <c r="V35" s="6"/>
      <c r="X35" s="2"/>
      <c r="Y35" s="2"/>
      <c r="AS35" s="6"/>
      <c r="AT35" s="6"/>
      <c r="AV35" s="2"/>
      <c r="AW35" s="2"/>
    </row>
    <row r="36" spans="4:49" x14ac:dyDescent="0.2">
      <c r="D36">
        <v>2006</v>
      </c>
      <c r="E36" s="6">
        <f t="shared" si="0"/>
        <v>211.30620723031035</v>
      </c>
      <c r="F36" s="6">
        <f t="shared" si="1"/>
        <v>148.09263195604231</v>
      </c>
      <c r="G36">
        <v>2006</v>
      </c>
      <c r="H36" s="16">
        <v>20.848311608329482</v>
      </c>
      <c r="I36" s="16">
        <v>25.814164288608556</v>
      </c>
      <c r="J36" s="14">
        <v>1518</v>
      </c>
      <c r="K36" s="14">
        <v>1992</v>
      </c>
      <c r="M36" s="16"/>
      <c r="N36" s="16"/>
      <c r="O36" s="14"/>
      <c r="P36" s="14"/>
      <c r="U36" s="6"/>
      <c r="V36" s="6"/>
      <c r="X36" s="2"/>
      <c r="Y36" s="2"/>
      <c r="AS36" s="6"/>
      <c r="AT36" s="6"/>
      <c r="AV36" s="2"/>
      <c r="AW36" s="2"/>
    </row>
    <row r="37" spans="4:49" x14ac:dyDescent="0.2">
      <c r="D37">
        <v>2007</v>
      </c>
      <c r="E37" s="6">
        <f t="shared" si="0"/>
        <v>194.45869129496006</v>
      </c>
      <c r="F37" s="6">
        <f t="shared" si="1"/>
        <v>133.11131663360018</v>
      </c>
      <c r="G37">
        <v>2007</v>
      </c>
      <c r="H37" s="16">
        <v>19.186068616746901</v>
      </c>
      <c r="I37" s="16">
        <v>23.202757293642314</v>
      </c>
      <c r="J37" s="14">
        <v>1439</v>
      </c>
      <c r="K37" s="14">
        <v>1827</v>
      </c>
      <c r="M37" s="16"/>
      <c r="N37" s="16"/>
      <c r="O37" s="14"/>
      <c r="P37" s="14"/>
      <c r="U37" s="6"/>
      <c r="V37" s="6"/>
      <c r="X37" s="2"/>
      <c r="Y37" s="2"/>
      <c r="AS37" s="6"/>
      <c r="AT37" s="6"/>
      <c r="AV37" s="2"/>
      <c r="AW37" s="2"/>
    </row>
    <row r="38" spans="4:49" x14ac:dyDescent="0.2">
      <c r="D38">
        <v>2008</v>
      </c>
      <c r="E38" s="6">
        <f t="shared" si="0"/>
        <v>186.99671429878387</v>
      </c>
      <c r="F38" s="6">
        <f t="shared" si="1"/>
        <v>126.56551858539761</v>
      </c>
      <c r="G38">
        <v>2008</v>
      </c>
      <c r="H38" s="16">
        <v>18.44984026042178</v>
      </c>
      <c r="I38" s="16">
        <v>22.061753153297843</v>
      </c>
      <c r="J38" s="14">
        <v>1428</v>
      </c>
      <c r="K38" s="14">
        <v>1774</v>
      </c>
      <c r="M38" s="16"/>
      <c r="N38" s="16"/>
      <c r="O38" s="14"/>
      <c r="P38" s="14"/>
      <c r="U38" s="6"/>
      <c r="V38" s="6"/>
      <c r="X38" s="2"/>
      <c r="Y38" s="2"/>
      <c r="AS38" s="6"/>
      <c r="AT38" s="6"/>
      <c r="AV38" s="2"/>
      <c r="AW38" s="2"/>
    </row>
    <row r="39" spans="4:49" x14ac:dyDescent="0.2">
      <c r="D39">
        <v>2009</v>
      </c>
      <c r="E39" s="6">
        <f t="shared" si="0"/>
        <v>171.52066197568647</v>
      </c>
      <c r="F39" s="6">
        <f t="shared" si="1"/>
        <v>118.7629876650514</v>
      </c>
      <c r="G39">
        <v>2009</v>
      </c>
      <c r="H39" s="16">
        <v>16.922911328575122</v>
      </c>
      <c r="I39" s="16">
        <v>20.701686738214136</v>
      </c>
      <c r="J39" s="14">
        <v>1350</v>
      </c>
      <c r="K39" s="14">
        <v>1702</v>
      </c>
      <c r="M39" s="16"/>
      <c r="N39" s="16"/>
      <c r="O39" s="14"/>
      <c r="P39" s="14"/>
      <c r="U39" s="6"/>
      <c r="V39" s="6"/>
      <c r="X39" s="2"/>
      <c r="Y39" s="2"/>
      <c r="AS39" s="6"/>
      <c r="AT39" s="6"/>
      <c r="AV39" s="2"/>
      <c r="AW39" s="2"/>
    </row>
    <row r="40" spans="4:49" x14ac:dyDescent="0.2">
      <c r="D40">
        <v>2010</v>
      </c>
      <c r="E40" s="6">
        <f t="shared" si="0"/>
        <v>170.33113166993681</v>
      </c>
      <c r="F40" s="6">
        <f t="shared" si="1"/>
        <v>110.74637692435527</v>
      </c>
      <c r="G40">
        <v>2010</v>
      </c>
      <c r="H40" s="16">
        <v>16.805547533129253</v>
      </c>
      <c r="I40" s="16">
        <v>19.304303870715504</v>
      </c>
      <c r="J40" s="14">
        <v>1382</v>
      </c>
      <c r="K40" s="14">
        <v>1620</v>
      </c>
      <c r="M40" s="16"/>
      <c r="N40" s="16"/>
      <c r="O40" s="14"/>
      <c r="P40" s="14"/>
      <c r="U40" s="6"/>
      <c r="V40" s="6"/>
      <c r="X40" s="2"/>
      <c r="Y40" s="2"/>
      <c r="AS40" s="6"/>
      <c r="AT40" s="6"/>
      <c r="AV40" s="2"/>
      <c r="AW40" s="2"/>
    </row>
    <row r="41" spans="4:49" x14ac:dyDescent="0.2">
      <c r="D41">
        <v>2011</v>
      </c>
      <c r="E41" s="6">
        <f t="shared" si="0"/>
        <v>145.1392303062417</v>
      </c>
      <c r="F41" s="6">
        <f t="shared" si="1"/>
        <v>103.07194633262201</v>
      </c>
      <c r="G41">
        <v>2011</v>
      </c>
      <c r="H41" s="16">
        <v>14.320014256465155</v>
      </c>
      <c r="I41" s="16">
        <v>17.96656674294719</v>
      </c>
      <c r="J41" s="14">
        <v>1216</v>
      </c>
      <c r="K41" s="14">
        <v>1540</v>
      </c>
      <c r="M41" s="16"/>
      <c r="N41" s="16"/>
      <c r="O41" s="14"/>
      <c r="P41" s="14"/>
      <c r="U41" s="6"/>
      <c r="V41" s="6"/>
      <c r="X41" s="2"/>
      <c r="Y41" s="2"/>
      <c r="AS41" s="6"/>
      <c r="AT41" s="6"/>
      <c r="AV41" s="2"/>
      <c r="AW41" s="2"/>
    </row>
    <row r="42" spans="4:49" x14ac:dyDescent="0.2">
      <c r="D42" s="6"/>
      <c r="E42" s="6"/>
      <c r="I42" s="8"/>
      <c r="J42" s="8"/>
      <c r="L42" s="14"/>
      <c r="U42" s="6"/>
      <c r="V42" s="6"/>
      <c r="X42" s="2"/>
      <c r="Y42" s="2"/>
      <c r="AS42" s="6"/>
      <c r="AT42" s="6"/>
      <c r="AV42" s="2"/>
      <c r="AW42" s="2"/>
    </row>
    <row r="43" spans="4:49" x14ac:dyDescent="0.2">
      <c r="D43" s="6"/>
      <c r="E43" s="6" t="s">
        <v>23</v>
      </c>
      <c r="G43" s="2" t="s">
        <v>44</v>
      </c>
      <c r="H43" s="2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2"/>
      <c r="Y43" s="2"/>
      <c r="AS43" s="6"/>
      <c r="AT43" s="6"/>
      <c r="AV43" s="2"/>
      <c r="AW43" s="2"/>
    </row>
    <row r="44" spans="4:49" x14ac:dyDescent="0.2">
      <c r="I44" t="s">
        <v>39</v>
      </c>
      <c r="K44" t="s">
        <v>39</v>
      </c>
      <c r="M44" t="s">
        <v>36</v>
      </c>
      <c r="O44" t="s">
        <v>36</v>
      </c>
      <c r="Q44" s="14"/>
      <c r="R44" s="14"/>
      <c r="S44" s="14"/>
      <c r="T44" s="14"/>
      <c r="U44" s="14"/>
      <c r="V44" s="14"/>
      <c r="W44" s="14"/>
      <c r="X44" s="2"/>
      <c r="Y44" s="2"/>
      <c r="AS44" s="6"/>
      <c r="AT44" s="6"/>
      <c r="AV44" s="2"/>
      <c r="AW44" s="2"/>
    </row>
    <row r="45" spans="4:49" x14ac:dyDescent="0.2">
      <c r="D45" s="6"/>
      <c r="E45" t="s">
        <v>28</v>
      </c>
      <c r="I45" t="s">
        <v>38</v>
      </c>
      <c r="K45" t="s">
        <v>37</v>
      </c>
      <c r="M45" t="s">
        <v>38</v>
      </c>
      <c r="O45" t="s">
        <v>37</v>
      </c>
      <c r="R45" s="14"/>
      <c r="W45" s="14"/>
      <c r="X45" s="2"/>
      <c r="Y45" s="2"/>
      <c r="AS45" s="6"/>
      <c r="AT45" s="6"/>
      <c r="AV45" s="2"/>
      <c r="AW45" s="2"/>
    </row>
    <row r="46" spans="4:49" x14ac:dyDescent="0.2">
      <c r="D46" s="6"/>
      <c r="E46" t="s">
        <v>40</v>
      </c>
      <c r="F46" t="s">
        <v>41</v>
      </c>
      <c r="G46" t="s">
        <v>42</v>
      </c>
      <c r="H46" t="s">
        <v>43</v>
      </c>
      <c r="I46" t="s">
        <v>0</v>
      </c>
      <c r="J46" t="s">
        <v>1</v>
      </c>
      <c r="K46" t="s">
        <v>0</v>
      </c>
      <c r="L46" t="s">
        <v>1</v>
      </c>
      <c r="M46" t="s">
        <v>0</v>
      </c>
      <c r="N46" t="s">
        <v>1</v>
      </c>
      <c r="O46" t="s">
        <v>0</v>
      </c>
      <c r="P46" t="s">
        <v>1</v>
      </c>
      <c r="R46" s="14"/>
      <c r="W46" s="14"/>
      <c r="X46" s="2"/>
      <c r="Y46" s="2"/>
      <c r="AS46" s="6"/>
      <c r="AT46" s="6"/>
      <c r="AV46" s="2"/>
      <c r="AW46" s="2"/>
    </row>
    <row r="47" spans="4:49" x14ac:dyDescent="0.2">
      <c r="D47">
        <v>1986</v>
      </c>
      <c r="K47" s="14">
        <v>33896.094552263741</v>
      </c>
      <c r="L47" s="14">
        <v>17134.757766854764</v>
      </c>
      <c r="R47" s="14"/>
      <c r="W47" s="14"/>
      <c r="X47" s="2"/>
      <c r="Y47" s="2"/>
      <c r="AS47" s="6"/>
      <c r="AT47" s="6"/>
      <c r="AV47" s="2"/>
      <c r="AW47" s="2"/>
    </row>
    <row r="48" spans="4:49" x14ac:dyDescent="0.2">
      <c r="D48">
        <v>1987</v>
      </c>
      <c r="E48" s="6"/>
      <c r="F48" s="6"/>
      <c r="G48" s="6"/>
      <c r="I48" s="14">
        <f t="shared" ref="I48:I71" si="2">SUM(K47:K49)/3</f>
        <v>22215.580163156003</v>
      </c>
      <c r="J48" s="14">
        <f t="shared" ref="J48:J71" si="3">SUM(L47:L49)/3</f>
        <v>21313.656144139357</v>
      </c>
      <c r="K48" s="14">
        <v>17125.282252515834</v>
      </c>
      <c r="L48" s="14">
        <v>17923.743693776345</v>
      </c>
      <c r="R48" s="14"/>
      <c r="W48" s="14"/>
      <c r="X48" s="2"/>
      <c r="Y48" s="2"/>
      <c r="AS48" s="6"/>
      <c r="AT48" s="6"/>
      <c r="AV48" s="2"/>
      <c r="AW48" s="2"/>
    </row>
    <row r="49" spans="4:49" x14ac:dyDescent="0.2">
      <c r="D49">
        <v>1988</v>
      </c>
      <c r="E49" s="6"/>
      <c r="F49" s="6"/>
      <c r="I49" s="14">
        <f t="shared" si="2"/>
        <v>15455.471648997433</v>
      </c>
      <c r="J49" s="14">
        <f t="shared" si="3"/>
        <v>26974.714568949974</v>
      </c>
      <c r="K49" s="14">
        <v>15625.363684688435</v>
      </c>
      <c r="L49" s="14">
        <v>28882.466971786962</v>
      </c>
      <c r="R49" s="14"/>
      <c r="W49" s="14"/>
      <c r="X49" s="2"/>
      <c r="Y49" s="2"/>
      <c r="AS49" s="6"/>
      <c r="AT49" s="6"/>
      <c r="AV49" s="2"/>
      <c r="AW49" s="2"/>
    </row>
    <row r="50" spans="4:49" x14ac:dyDescent="0.2">
      <c r="D50">
        <v>1989</v>
      </c>
      <c r="E50" s="6"/>
      <c r="F50" s="6"/>
      <c r="I50" s="14">
        <f t="shared" si="2"/>
        <v>13779.899532715621</v>
      </c>
      <c r="J50" s="14">
        <f t="shared" si="3"/>
        <v>28282.239177342071</v>
      </c>
      <c r="K50" s="14">
        <v>13615.769009788031</v>
      </c>
      <c r="L50" s="14">
        <v>34117.933041286611</v>
      </c>
      <c r="R50" s="14"/>
      <c r="W50" s="14"/>
      <c r="X50" s="2"/>
      <c r="Y50" s="2"/>
      <c r="AS50" s="6"/>
      <c r="AT50" s="6"/>
      <c r="AV50" s="2"/>
      <c r="AW50" s="2"/>
    </row>
    <row r="51" spans="4:49" x14ac:dyDescent="0.2">
      <c r="D51">
        <v>1990</v>
      </c>
      <c r="E51" s="6"/>
      <c r="F51" s="6"/>
      <c r="I51" s="14">
        <f t="shared" si="2"/>
        <v>16403.994789081724</v>
      </c>
      <c r="J51" s="14">
        <f t="shared" si="3"/>
        <v>25436.238859119399</v>
      </c>
      <c r="K51" s="14">
        <v>12098.565903670398</v>
      </c>
      <c r="L51" s="14">
        <v>21846.317518952641</v>
      </c>
      <c r="O51" s="14">
        <v>31756.967953493426</v>
      </c>
      <c r="P51" s="14">
        <v>52692.056552357812</v>
      </c>
      <c r="R51" s="14"/>
      <c r="W51" s="14"/>
      <c r="X51" s="2"/>
      <c r="Y51" s="2"/>
      <c r="AS51" s="6"/>
      <c r="AT51" s="6"/>
      <c r="AV51" s="2"/>
      <c r="AW51" s="2"/>
    </row>
    <row r="52" spans="4:49" x14ac:dyDescent="0.2">
      <c r="D52">
        <v>1991</v>
      </c>
      <c r="E52" s="6">
        <f t="shared" ref="E52:E71" si="4">100*I52/I$52</f>
        <v>100</v>
      </c>
      <c r="F52" s="6">
        <f t="shared" ref="F52:F71" si="5">100*J52/J$52</f>
        <v>100</v>
      </c>
      <c r="G52" s="6">
        <f t="shared" ref="G52:G71" si="6">100*M52/M$52</f>
        <v>100</v>
      </c>
      <c r="H52" s="6">
        <f t="shared" ref="H52:H71" si="7">100*N52/N$52</f>
        <v>100</v>
      </c>
      <c r="I52" s="14">
        <f t="shared" si="2"/>
        <v>17691.457397773265</v>
      </c>
      <c r="J52" s="14">
        <f t="shared" si="3"/>
        <v>20799.674342838636</v>
      </c>
      <c r="K52" s="14">
        <v>23497.649453786747</v>
      </c>
      <c r="L52" s="14">
        <v>20344.466017118939</v>
      </c>
      <c r="M52" s="14">
        <f t="shared" ref="M52:M71" si="8">SUM(O51:O53)/3</f>
        <v>22678.306789330778</v>
      </c>
      <c r="N52" s="14">
        <f t="shared" ref="N52:N71" si="9">SUM(P51:P53)/3</f>
        <v>34782.941564104789</v>
      </c>
      <c r="O52" s="14">
        <v>16749.83448318634</v>
      </c>
      <c r="P52" s="14">
        <v>22605.353754081003</v>
      </c>
      <c r="R52" s="14"/>
      <c r="W52" s="14"/>
      <c r="X52" s="2"/>
      <c r="Y52" s="2"/>
      <c r="AS52" s="6"/>
      <c r="AT52" s="6"/>
      <c r="AV52" s="2"/>
      <c r="AW52" s="2"/>
    </row>
    <row r="53" spans="4:49" x14ac:dyDescent="0.2">
      <c r="D53">
        <v>1992</v>
      </c>
      <c r="E53" s="6">
        <f t="shared" si="4"/>
        <v>115.81781415998719</v>
      </c>
      <c r="F53" s="6">
        <f t="shared" si="5"/>
        <v>88.447467773492221</v>
      </c>
      <c r="G53" s="6">
        <f t="shared" si="6"/>
        <v>88.490277419201163</v>
      </c>
      <c r="H53" s="6">
        <f t="shared" si="7"/>
        <v>73.412950971182184</v>
      </c>
      <c r="I53" s="14">
        <f t="shared" si="2"/>
        <v>20489.859251146347</v>
      </c>
      <c r="J53" s="14">
        <f t="shared" si="3"/>
        <v>18396.785261373534</v>
      </c>
      <c r="K53" s="14">
        <v>17478.15683586265</v>
      </c>
      <c r="L53" s="14">
        <v>20208.239492444322</v>
      </c>
      <c r="M53" s="14">
        <f t="shared" si="8"/>
        <v>20068.096591856338</v>
      </c>
      <c r="N53" s="14">
        <f t="shared" si="9"/>
        <v>25535.183836791199</v>
      </c>
      <c r="O53" s="14">
        <v>19528.117931312583</v>
      </c>
      <c r="P53" s="14">
        <v>29051.414385875552</v>
      </c>
      <c r="R53" s="14"/>
      <c r="W53" s="14"/>
      <c r="X53" s="2"/>
      <c r="Y53" s="2"/>
      <c r="AS53" s="6"/>
      <c r="AT53" s="6"/>
      <c r="AV53" s="2"/>
      <c r="AW53" s="2"/>
    </row>
    <row r="54" spans="4:49" x14ac:dyDescent="0.2">
      <c r="D54">
        <v>1993</v>
      </c>
      <c r="E54" s="6">
        <f t="shared" si="4"/>
        <v>103.98470955868217</v>
      </c>
      <c r="F54" s="6">
        <f t="shared" si="5"/>
        <v>101.62575967618174</v>
      </c>
      <c r="G54" s="6">
        <f t="shared" si="6"/>
        <v>98.359682208826356</v>
      </c>
      <c r="H54" s="6">
        <f t="shared" si="7"/>
        <v>72.095179948514087</v>
      </c>
      <c r="I54" s="14">
        <f t="shared" si="2"/>
        <v>18396.410591772521</v>
      </c>
      <c r="J54" s="14">
        <f t="shared" si="3"/>
        <v>21137.827061081625</v>
      </c>
      <c r="K54" s="14">
        <v>20493.771463789642</v>
      </c>
      <c r="L54" s="14">
        <v>14637.650274557336</v>
      </c>
      <c r="M54" s="14">
        <f t="shared" si="8"/>
        <v>22306.310488328443</v>
      </c>
      <c r="N54" s="14">
        <f t="shared" si="9"/>
        <v>25076.824312027846</v>
      </c>
      <c r="O54" s="14">
        <v>23926.337361070087</v>
      </c>
      <c r="P54" s="14">
        <v>24948.783370417037</v>
      </c>
      <c r="R54" s="14"/>
      <c r="W54" s="14"/>
    </row>
    <row r="55" spans="4:49" x14ac:dyDescent="0.2">
      <c r="D55">
        <v>1994</v>
      </c>
      <c r="E55" s="6">
        <f t="shared" si="4"/>
        <v>133.03625741172169</v>
      </c>
      <c r="F55" s="6">
        <f t="shared" si="5"/>
        <v>115.30041942552533</v>
      </c>
      <c r="G55" s="6">
        <f t="shared" si="6"/>
        <v>117.3377931478613</v>
      </c>
      <c r="H55" s="6">
        <f t="shared" si="7"/>
        <v>75.534322920959255</v>
      </c>
      <c r="I55" s="14">
        <f t="shared" si="2"/>
        <v>23536.052803586721</v>
      </c>
      <c r="J55" s="14">
        <f t="shared" si="3"/>
        <v>23982.111756436327</v>
      </c>
      <c r="K55" s="14">
        <v>17217.303475665267</v>
      </c>
      <c r="L55" s="14">
        <v>28567.591416243216</v>
      </c>
      <c r="M55" s="14">
        <f t="shared" si="8"/>
        <v>26610.224709902337</v>
      </c>
      <c r="N55" s="14">
        <f t="shared" si="9"/>
        <v>26273.05940243947</v>
      </c>
      <c r="O55" s="14">
        <v>23464.476172602666</v>
      </c>
      <c r="P55" s="14">
        <v>21230.275179790948</v>
      </c>
      <c r="R55" s="14"/>
      <c r="W55" s="14"/>
    </row>
    <row r="56" spans="4:49" x14ac:dyDescent="0.2">
      <c r="D56">
        <v>1995</v>
      </c>
      <c r="E56" s="6">
        <f t="shared" si="4"/>
        <v>161.77197629100942</v>
      </c>
      <c r="F56" s="6">
        <f t="shared" si="5"/>
        <v>129.3244864850459</v>
      </c>
      <c r="G56" s="6">
        <f t="shared" si="6"/>
        <v>127.84785748947668</v>
      </c>
      <c r="H56" s="6">
        <f t="shared" si="7"/>
        <v>86.7933297519956</v>
      </c>
      <c r="I56" s="14">
        <f t="shared" si="2"/>
        <v>28619.8202670598</v>
      </c>
      <c r="J56" s="14">
        <f t="shared" si="3"/>
        <v>26899.072034437911</v>
      </c>
      <c r="K56" s="14">
        <v>32897.083471305254</v>
      </c>
      <c r="L56" s="14">
        <v>28741.093578508429</v>
      </c>
      <c r="M56" s="14">
        <f t="shared" si="8"/>
        <v>28993.729345049927</v>
      </c>
      <c r="N56" s="14">
        <f t="shared" si="9"/>
        <v>30189.27316917741</v>
      </c>
      <c r="O56" s="14">
        <v>32439.860596034257</v>
      </c>
      <c r="P56" s="14">
        <v>32640.119657110423</v>
      </c>
      <c r="R56" s="14"/>
      <c r="W56" s="14"/>
      <c r="X56" s="2"/>
      <c r="Y56" s="2"/>
      <c r="AS56" s="6"/>
      <c r="AT56" s="6"/>
      <c r="AV56" s="2"/>
      <c r="AW56" s="2"/>
    </row>
    <row r="57" spans="4:49" x14ac:dyDescent="0.2">
      <c r="D57">
        <v>1996</v>
      </c>
      <c r="E57" s="6">
        <f t="shared" si="4"/>
        <v>176.77954462195444</v>
      </c>
      <c r="F57" s="6">
        <f t="shared" si="5"/>
        <v>117.97348060206292</v>
      </c>
      <c r="G57" s="6">
        <f t="shared" si="6"/>
        <v>138.78667300139134</v>
      </c>
      <c r="H57" s="6">
        <f t="shared" si="7"/>
        <v>95.787755124061874</v>
      </c>
      <c r="I57" s="14">
        <f t="shared" si="2"/>
        <v>31274.87782477065</v>
      </c>
      <c r="J57" s="14">
        <f t="shared" si="3"/>
        <v>24538.099776140996</v>
      </c>
      <c r="K57" s="14">
        <v>35745.07385420888</v>
      </c>
      <c r="L57" s="14">
        <v>23388.531108562092</v>
      </c>
      <c r="M57" s="14">
        <f t="shared" si="8"/>
        <v>31474.467485960839</v>
      </c>
      <c r="N57" s="14">
        <f t="shared" si="9"/>
        <v>33317.798890370235</v>
      </c>
      <c r="O57" s="14">
        <v>31076.851266512862</v>
      </c>
      <c r="P57" s="14">
        <v>36697.424670630862</v>
      </c>
      <c r="R57" s="14"/>
      <c r="W57" s="14"/>
      <c r="X57" s="2"/>
      <c r="Y57" s="2"/>
      <c r="AS57" s="6"/>
      <c r="AT57" s="6"/>
      <c r="AV57" s="2"/>
      <c r="AW57" s="2"/>
    </row>
    <row r="58" spans="4:49" x14ac:dyDescent="0.2">
      <c r="D58">
        <v>1997</v>
      </c>
      <c r="E58" s="6">
        <f t="shared" si="4"/>
        <v>170.64913417963947</v>
      </c>
      <c r="F58" s="6">
        <f t="shared" si="5"/>
        <v>137.09295687993207</v>
      </c>
      <c r="G58" s="6">
        <f t="shared" si="6"/>
        <v>138.81283131634828</v>
      </c>
      <c r="H58" s="6">
        <f t="shared" si="7"/>
        <v>94.736978934047784</v>
      </c>
      <c r="I58" s="14">
        <f t="shared" si="2"/>
        <v>30190.318873059852</v>
      </c>
      <c r="J58" s="14">
        <f t="shared" si="3"/>
        <v>28514.888577994065</v>
      </c>
      <c r="K58" s="14">
        <v>25182.476148797825</v>
      </c>
      <c r="L58" s="14">
        <v>21484.674641352467</v>
      </c>
      <c r="M58" s="14">
        <f t="shared" si="8"/>
        <v>31480.399748877691</v>
      </c>
      <c r="N58" s="14">
        <f t="shared" si="9"/>
        <v>32952.308022228106</v>
      </c>
      <c r="O58" s="14">
        <v>30906.690595335396</v>
      </c>
      <c r="P58" s="14">
        <v>30615.852343369421</v>
      </c>
      <c r="R58" s="14"/>
      <c r="W58" s="14"/>
      <c r="X58" s="2"/>
      <c r="Y58" s="2"/>
      <c r="AS58" s="6"/>
      <c r="AT58" s="6"/>
      <c r="AV58" s="2"/>
      <c r="AW58" s="2"/>
    </row>
    <row r="59" spans="4:49" x14ac:dyDescent="0.2">
      <c r="D59">
        <v>1998</v>
      </c>
      <c r="E59" s="6">
        <f t="shared" si="4"/>
        <v>174.13185946353607</v>
      </c>
      <c r="F59" s="6">
        <f t="shared" si="5"/>
        <v>184.30145197523737</v>
      </c>
      <c r="G59" s="6">
        <f t="shared" si="6"/>
        <v>140.71972486179172</v>
      </c>
      <c r="H59" s="6">
        <f t="shared" si="7"/>
        <v>91.48906043104995</v>
      </c>
      <c r="I59" s="14">
        <f t="shared" si="2"/>
        <v>30806.463732941902</v>
      </c>
      <c r="J59" s="14">
        <f t="shared" si="3"/>
        <v>38334.101819972515</v>
      </c>
      <c r="K59" s="14">
        <v>29643.406616172859</v>
      </c>
      <c r="L59" s="14">
        <v>40671.459984067646</v>
      </c>
      <c r="M59" s="14">
        <f t="shared" si="8"/>
        <v>31912.8509172593</v>
      </c>
      <c r="N59" s="14">
        <f t="shared" si="9"/>
        <v>31822.586427280625</v>
      </c>
      <c r="O59" s="14">
        <v>32457.657384784816</v>
      </c>
      <c r="P59" s="14">
        <v>31543.647052684038</v>
      </c>
      <c r="R59" s="14"/>
      <c r="W59" s="14"/>
      <c r="X59" s="2"/>
      <c r="Y59" s="2"/>
      <c r="AS59" s="6"/>
      <c r="AT59" s="6"/>
      <c r="AV59" s="2"/>
      <c r="AW59" s="2"/>
    </row>
    <row r="60" spans="4:49" x14ac:dyDescent="0.2">
      <c r="D60">
        <v>1999</v>
      </c>
      <c r="E60" s="6">
        <f t="shared" si="4"/>
        <v>250.42082317581924</v>
      </c>
      <c r="F60" s="6">
        <f t="shared" si="5"/>
        <v>245.03801192112047</v>
      </c>
      <c r="G60" s="6">
        <f t="shared" si="6"/>
        <v>152.04391677340132</v>
      </c>
      <c r="H60" s="6">
        <f t="shared" si="7"/>
        <v>89.767983083753947</v>
      </c>
      <c r="I60" s="14">
        <f t="shared" si="2"/>
        <v>44303.093247303179</v>
      </c>
      <c r="J60" s="14">
        <f t="shared" si="3"/>
        <v>50967.108495759174</v>
      </c>
      <c r="K60" s="14">
        <v>37593.508433855015</v>
      </c>
      <c r="L60" s="14">
        <v>52846.170834497425</v>
      </c>
      <c r="M60" s="14">
        <f t="shared" si="8"/>
        <v>34480.98590038671</v>
      </c>
      <c r="N60" s="14">
        <f t="shared" si="9"/>
        <v>31223.945099297609</v>
      </c>
      <c r="O60" s="14">
        <v>32374.204771657678</v>
      </c>
      <c r="P60" s="14">
        <v>33308.259885788415</v>
      </c>
      <c r="R60" s="14"/>
      <c r="W60" s="14"/>
      <c r="X60" s="2"/>
      <c r="Y60" s="2"/>
      <c r="AS60" s="6"/>
      <c r="AT60" s="6"/>
      <c r="AV60" s="2"/>
      <c r="AW60" s="2"/>
    </row>
    <row r="61" spans="4:49" x14ac:dyDescent="0.2">
      <c r="D61">
        <v>2000</v>
      </c>
      <c r="E61" s="6">
        <f t="shared" si="4"/>
        <v>253.96344092988551</v>
      </c>
      <c r="F61" s="6">
        <f t="shared" si="5"/>
        <v>226.00642745570204</v>
      </c>
      <c r="G61" s="6">
        <f t="shared" si="6"/>
        <v>152.33769480300353</v>
      </c>
      <c r="H61" s="6">
        <f t="shared" si="7"/>
        <v>85.871905047224317</v>
      </c>
      <c r="I61" s="14">
        <f t="shared" si="2"/>
        <v>44929.833958029769</v>
      </c>
      <c r="J61" s="14">
        <f t="shared" si="3"/>
        <v>47008.600904669875</v>
      </c>
      <c r="K61" s="14">
        <v>65672.364691881652</v>
      </c>
      <c r="L61" s="14">
        <v>59383.694668712444</v>
      </c>
      <c r="M61" s="14">
        <f t="shared" si="8"/>
        <v>34547.609783219552</v>
      </c>
      <c r="N61" s="14">
        <f t="shared" si="9"/>
        <v>29868.774552559586</v>
      </c>
      <c r="O61" s="14">
        <v>38611.095544717631</v>
      </c>
      <c r="P61" s="14">
        <v>28819.928359420381</v>
      </c>
      <c r="R61" s="14"/>
      <c r="W61" s="14"/>
      <c r="X61" s="2"/>
      <c r="Y61" s="2"/>
      <c r="AS61" s="6"/>
      <c r="AT61" s="6"/>
      <c r="AV61" s="2"/>
      <c r="AW61" s="2"/>
    </row>
    <row r="62" spans="4:49" x14ac:dyDescent="0.2">
      <c r="D62">
        <v>2001</v>
      </c>
      <c r="E62" s="6">
        <f t="shared" si="4"/>
        <v>239.52419997929081</v>
      </c>
      <c r="F62" s="6">
        <f t="shared" si="5"/>
        <v>180.453764778786</v>
      </c>
      <c r="G62" s="6">
        <f t="shared" si="6"/>
        <v>161.13436585342853</v>
      </c>
      <c r="H62" s="6">
        <f t="shared" si="7"/>
        <v>91.837371223342089</v>
      </c>
      <c r="I62" s="14">
        <f t="shared" si="2"/>
        <v>42375.321796693475</v>
      </c>
      <c r="J62" s="14">
        <f t="shared" si="3"/>
        <v>37533.795413379536</v>
      </c>
      <c r="K62" s="14">
        <v>31523.628748352636</v>
      </c>
      <c r="L62" s="14">
        <v>28795.937210799748</v>
      </c>
      <c r="M62" s="14">
        <f t="shared" si="8"/>
        <v>36542.545831283176</v>
      </c>
      <c r="N62" s="14">
        <f t="shared" si="9"/>
        <v>31943.739166625066</v>
      </c>
      <c r="O62" s="14">
        <v>32657.52903328335</v>
      </c>
      <c r="P62" s="14">
        <v>27478.135412469968</v>
      </c>
      <c r="R62" s="14"/>
      <c r="W62" s="14"/>
      <c r="X62" s="2"/>
      <c r="Y62" s="2"/>
      <c r="AS62" s="6"/>
      <c r="AT62" s="6"/>
      <c r="AV62" s="2"/>
      <c r="AW62" s="2"/>
    </row>
    <row r="63" spans="4:49" x14ac:dyDescent="0.2">
      <c r="D63">
        <v>2002</v>
      </c>
      <c r="E63" s="6">
        <f t="shared" si="4"/>
        <v>174.11609641323838</v>
      </c>
      <c r="F63" s="6">
        <f t="shared" si="5"/>
        <v>131.9716508272308</v>
      </c>
      <c r="G63" s="6">
        <f t="shared" si="6"/>
        <v>169.97215465066139</v>
      </c>
      <c r="H63" s="6">
        <f t="shared" si="7"/>
        <v>107.92561763015932</v>
      </c>
      <c r="I63" s="14">
        <f t="shared" si="2"/>
        <v>30803.675019613893</v>
      </c>
      <c r="J63" s="14">
        <f t="shared" si="3"/>
        <v>27449.67359693212</v>
      </c>
      <c r="K63" s="14">
        <v>29929.971949846131</v>
      </c>
      <c r="L63" s="14">
        <v>24421.754360626426</v>
      </c>
      <c r="M63" s="14">
        <f t="shared" si="8"/>
        <v>38546.806688112752</v>
      </c>
      <c r="N63" s="14">
        <f t="shared" si="9"/>
        <v>37539.704512997494</v>
      </c>
      <c r="O63" s="14">
        <v>38359.012915848551</v>
      </c>
      <c r="P63" s="14">
        <v>39533.153727984864</v>
      </c>
      <c r="R63" s="14"/>
      <c r="W63" s="14"/>
      <c r="X63" s="2"/>
      <c r="Y63" s="2"/>
      <c r="AS63" s="6"/>
      <c r="AT63" s="6"/>
      <c r="AV63" s="2"/>
      <c r="AW63" s="2"/>
    </row>
    <row r="64" spans="4:49" x14ac:dyDescent="0.2">
      <c r="D64">
        <v>2003</v>
      </c>
      <c r="E64" s="6">
        <f t="shared" si="4"/>
        <v>171.24469797469197</v>
      </c>
      <c r="F64" s="6">
        <f t="shared" si="5"/>
        <v>138.83743655674377</v>
      </c>
      <c r="G64" s="6">
        <f t="shared" si="6"/>
        <v>189.31868762210544</v>
      </c>
      <c r="H64" s="6">
        <f t="shared" si="7"/>
        <v>123.04023656234688</v>
      </c>
      <c r="I64" s="14">
        <f t="shared" si="2"/>
        <v>30295.682788138129</v>
      </c>
      <c r="J64" s="14">
        <f t="shared" si="3"/>
        <v>28877.734669747904</v>
      </c>
      <c r="K64" s="14">
        <v>30957.424360642908</v>
      </c>
      <c r="L64" s="14">
        <v>29131.329219370193</v>
      </c>
      <c r="M64" s="14">
        <f t="shared" si="8"/>
        <v>42934.272788475864</v>
      </c>
      <c r="N64" s="14">
        <f t="shared" si="9"/>
        <v>42797.01358381741</v>
      </c>
      <c r="O64" s="14">
        <v>44623.878115206346</v>
      </c>
      <c r="P64" s="14">
        <v>45607.824398537654</v>
      </c>
      <c r="R64" s="14"/>
      <c r="W64" s="14"/>
      <c r="X64" s="2"/>
      <c r="Y64" s="2"/>
      <c r="AS64" s="6"/>
      <c r="AT64" s="6"/>
      <c r="AV64" s="2"/>
      <c r="AW64" s="2"/>
    </row>
    <row r="65" spans="4:49" x14ac:dyDescent="0.2">
      <c r="D65">
        <v>2004</v>
      </c>
      <c r="E65" s="6">
        <f t="shared" si="4"/>
        <v>193.67462933921217</v>
      </c>
      <c r="F65" s="6">
        <f t="shared" si="5"/>
        <v>163.18692547237367</v>
      </c>
      <c r="G65" s="6">
        <f t="shared" si="6"/>
        <v>191.56258301263443</v>
      </c>
      <c r="H65" s="6">
        <f t="shared" si="7"/>
        <v>121.13466585548619</v>
      </c>
      <c r="I65" s="14">
        <f t="shared" si="2"/>
        <v>34263.864539842005</v>
      </c>
      <c r="J65" s="14">
        <f t="shared" si="3"/>
        <v>33942.349068344512</v>
      </c>
      <c r="K65" s="14">
        <v>29999.65205392534</v>
      </c>
      <c r="L65" s="14">
        <v>33080.120429247094</v>
      </c>
      <c r="M65" s="14">
        <f t="shared" si="8"/>
        <v>43443.150269171681</v>
      </c>
      <c r="N65" s="14">
        <f t="shared" si="9"/>
        <v>42134.200038387353</v>
      </c>
      <c r="O65" s="14">
        <v>45819.927334372696</v>
      </c>
      <c r="P65" s="14">
        <v>43250.062624929713</v>
      </c>
      <c r="R65" s="14"/>
      <c r="W65" s="14"/>
      <c r="X65" s="2"/>
      <c r="Y65" s="2"/>
      <c r="AS65" s="6"/>
      <c r="AT65" s="6"/>
      <c r="AV65" s="2"/>
      <c r="AW65" s="2"/>
    </row>
    <row r="66" spans="4:49" x14ac:dyDescent="0.2">
      <c r="D66">
        <v>2005</v>
      </c>
      <c r="E66" s="6">
        <f t="shared" si="4"/>
        <v>208.96550011162975</v>
      </c>
      <c r="F66" s="6">
        <f t="shared" si="5"/>
        <v>166.99659990653893</v>
      </c>
      <c r="G66" s="6">
        <f t="shared" si="6"/>
        <v>207.09658572828036</v>
      </c>
      <c r="H66" s="6">
        <f t="shared" si="7"/>
        <v>124.18767177509437</v>
      </c>
      <c r="I66" s="14">
        <f t="shared" si="2"/>
        <v>36969.042428292822</v>
      </c>
      <c r="J66" s="14">
        <f t="shared" si="3"/>
        <v>34734.748944173269</v>
      </c>
      <c r="K66" s="14">
        <v>41834.517204957767</v>
      </c>
      <c r="L66" s="14">
        <v>39615.597556416244</v>
      </c>
      <c r="M66" s="14">
        <f t="shared" si="8"/>
        <v>46965.999061688839</v>
      </c>
      <c r="N66" s="14">
        <f t="shared" si="9"/>
        <v>43196.125303353328</v>
      </c>
      <c r="O66" s="14">
        <v>39885.64535793601</v>
      </c>
      <c r="P66" s="14">
        <v>37544.713091694692</v>
      </c>
      <c r="R66" s="14"/>
      <c r="W66" s="14"/>
      <c r="X66" s="2"/>
      <c r="Y66" s="2"/>
      <c r="AS66" s="6"/>
      <c r="AT66" s="6"/>
      <c r="AV66" s="2"/>
      <c r="AW66" s="2"/>
    </row>
    <row r="67" spans="4:49" x14ac:dyDescent="0.2">
      <c r="D67">
        <v>2006</v>
      </c>
      <c r="E67" s="6">
        <f t="shared" si="4"/>
        <v>209.478882869025</v>
      </c>
      <c r="F67" s="6">
        <f t="shared" si="5"/>
        <v>141.40077608665956</v>
      </c>
      <c r="G67" s="6">
        <f t="shared" si="6"/>
        <v>229.55728797619344</v>
      </c>
      <c r="H67" s="6">
        <f t="shared" si="7"/>
        <v>131.4826961565349</v>
      </c>
      <c r="I67" s="14">
        <f t="shared" si="2"/>
        <v>37059.867320104917</v>
      </c>
      <c r="J67" s="14">
        <f t="shared" si="3"/>
        <v>29410.900944271638</v>
      </c>
      <c r="K67" s="14">
        <v>39072.958025995365</v>
      </c>
      <c r="L67" s="14">
        <v>31508.528846856476</v>
      </c>
      <c r="M67" s="14">
        <f t="shared" si="8"/>
        <v>52059.706024508683</v>
      </c>
      <c r="N67" s="14">
        <f t="shared" si="9"/>
        <v>45733.549371036992</v>
      </c>
      <c r="O67" s="14">
        <v>55192.424492757826</v>
      </c>
      <c r="P67" s="14">
        <v>48793.600193435595</v>
      </c>
      <c r="Q67" s="14"/>
      <c r="R67" s="14"/>
      <c r="S67" s="14"/>
      <c r="T67" s="14"/>
      <c r="U67" s="14"/>
      <c r="V67" s="14"/>
      <c r="W67" s="14"/>
      <c r="X67" s="2"/>
      <c r="Y67" s="2"/>
      <c r="AS67" s="6"/>
      <c r="AT67" s="6"/>
      <c r="AV67" s="2"/>
      <c r="AW67" s="2"/>
    </row>
    <row r="68" spans="4:49" x14ac:dyDescent="0.2">
      <c r="D68">
        <v>2007</v>
      </c>
      <c r="E68" s="6">
        <f t="shared" si="4"/>
        <v>187.55257683489802</v>
      </c>
      <c r="F68" s="6">
        <f t="shared" si="5"/>
        <v>113.40600373777218</v>
      </c>
      <c r="G68" s="6">
        <f t="shared" si="6"/>
        <v>232.92288809353616</v>
      </c>
      <c r="H68" s="6">
        <f t="shared" si="7"/>
        <v>132.92265013254806</v>
      </c>
      <c r="I68" s="14">
        <f t="shared" si="2"/>
        <v>33180.78422917195</v>
      </c>
      <c r="J68" s="14">
        <f t="shared" si="3"/>
        <v>23588.079462684025</v>
      </c>
      <c r="K68" s="14">
        <v>30272.126729361611</v>
      </c>
      <c r="L68" s="14">
        <v>17108.57642954219</v>
      </c>
      <c r="M68" s="14">
        <f t="shared" si="8"/>
        <v>52822.967144421738</v>
      </c>
      <c r="N68" s="14">
        <f t="shared" si="9"/>
        <v>46234.407721063646</v>
      </c>
      <c r="O68" s="14">
        <v>61101.048222832214</v>
      </c>
      <c r="P68" s="14">
        <v>50862.334827980703</v>
      </c>
      <c r="T68" s="14"/>
      <c r="U68" s="14"/>
      <c r="V68" s="14"/>
      <c r="W68" s="14"/>
      <c r="X68" s="2"/>
      <c r="Y68" s="2"/>
      <c r="AS68" s="6"/>
      <c r="AT68" s="6"/>
      <c r="AV68" s="2"/>
      <c r="AW68" s="2"/>
    </row>
    <row r="69" spans="4:49" x14ac:dyDescent="0.2">
      <c r="D69">
        <v>2008</v>
      </c>
      <c r="E69" s="6">
        <f t="shared" si="4"/>
        <v>189.44930748340107</v>
      </c>
      <c r="F69" s="6">
        <f t="shared" si="5"/>
        <v>112.72325161319584</v>
      </c>
      <c r="G69" s="6">
        <f t="shared" si="6"/>
        <v>216.44858569747538</v>
      </c>
      <c r="H69" s="6">
        <f t="shared" si="7"/>
        <v>126.42073016388612</v>
      </c>
      <c r="I69" s="14">
        <f t="shared" si="2"/>
        <v>33516.343523802381</v>
      </c>
      <c r="J69" s="14">
        <f t="shared" si="3"/>
        <v>23446.069244203332</v>
      </c>
      <c r="K69" s="14">
        <v>30197.267932158858</v>
      </c>
      <c r="L69" s="14">
        <v>22147.133111653413</v>
      </c>
      <c r="M69" s="14">
        <f t="shared" si="8"/>
        <v>49086.874305641009</v>
      </c>
      <c r="N69" s="14">
        <f t="shared" si="9"/>
        <v>43972.848697819107</v>
      </c>
      <c r="O69" s="14">
        <v>42175.428717675175</v>
      </c>
      <c r="P69" s="14">
        <v>39047.288141774632</v>
      </c>
      <c r="T69" s="14"/>
      <c r="U69" s="14"/>
      <c r="V69" s="14"/>
      <c r="W69" s="14"/>
      <c r="X69" s="2"/>
      <c r="Y69" s="2"/>
      <c r="AS69" s="6"/>
      <c r="AT69" s="6"/>
      <c r="AV69" s="2"/>
      <c r="AW69" s="2"/>
    </row>
    <row r="70" spans="4:49" x14ac:dyDescent="0.2">
      <c r="D70">
        <v>2009</v>
      </c>
      <c r="E70" s="6">
        <f t="shared" si="4"/>
        <v>181.63523765636057</v>
      </c>
      <c r="F70" s="6">
        <f t="shared" si="5"/>
        <v>130.85463381305689</v>
      </c>
      <c r="G70" s="6">
        <f t="shared" si="6"/>
        <v>181.8353586697788</v>
      </c>
      <c r="H70" s="6">
        <f t="shared" si="7"/>
        <v>108.22303516725313</v>
      </c>
      <c r="I70" s="14">
        <f t="shared" si="2"/>
        <v>32133.920689319257</v>
      </c>
      <c r="J70" s="14">
        <f t="shared" si="3"/>
        <v>27217.337695629842</v>
      </c>
      <c r="K70" s="14">
        <v>40079.635909886681</v>
      </c>
      <c r="L70" s="14">
        <v>31082.49819141439</v>
      </c>
      <c r="M70" s="14">
        <f t="shared" si="8"/>
        <v>41237.180490612416</v>
      </c>
      <c r="N70" s="14">
        <f t="shared" si="9"/>
        <v>37643.155081126235</v>
      </c>
      <c r="O70" s="14">
        <v>43984.145976415624</v>
      </c>
      <c r="P70" s="14">
        <v>42008.923123701985</v>
      </c>
      <c r="T70" s="14"/>
      <c r="U70" s="14"/>
      <c r="V70" s="14"/>
      <c r="W70" s="14"/>
      <c r="X70" s="2"/>
      <c r="Y70" s="2"/>
      <c r="AS70" s="6"/>
      <c r="AT70" s="6"/>
      <c r="AV70" s="2"/>
      <c r="AW70" s="2"/>
    </row>
    <row r="71" spans="4:49" x14ac:dyDescent="0.2">
      <c r="D71">
        <v>2010</v>
      </c>
      <c r="E71" s="6">
        <f t="shared" si="4"/>
        <v>200.99061159622804</v>
      </c>
      <c r="F71" s="6">
        <f t="shared" si="5"/>
        <v>150.09911995907524</v>
      </c>
      <c r="G71" s="6">
        <f t="shared" si="6"/>
        <v>182.63671271656611</v>
      </c>
      <c r="H71" s="6">
        <f t="shared" si="7"/>
        <v>109.21133054161476</v>
      </c>
      <c r="I71" s="14">
        <f t="shared" si="2"/>
        <v>35558.168424070616</v>
      </c>
      <c r="J71" s="14">
        <f t="shared" si="3"/>
        <v>31220.12814295436</v>
      </c>
      <c r="K71" s="14">
        <v>26124.858225912219</v>
      </c>
      <c r="L71" s="14">
        <v>28422.381783821715</v>
      </c>
      <c r="M71" s="14">
        <f t="shared" si="8"/>
        <v>41418.914019811556</v>
      </c>
      <c r="N71" s="14">
        <f t="shared" si="9"/>
        <v>37986.913283671187</v>
      </c>
      <c r="O71" s="14">
        <v>37551.966777746449</v>
      </c>
      <c r="P71" s="14">
        <v>31873.253977902084</v>
      </c>
      <c r="T71" s="14"/>
      <c r="U71" s="14"/>
      <c r="V71" s="14"/>
      <c r="W71" s="14"/>
      <c r="X71" s="2"/>
      <c r="Y71" s="2"/>
      <c r="AS71" s="6"/>
      <c r="AT71" s="6"/>
      <c r="AV71" s="2"/>
      <c r="AW71" s="2"/>
    </row>
    <row r="72" spans="4:49" x14ac:dyDescent="0.2">
      <c r="D72">
        <v>2011</v>
      </c>
      <c r="I72" s="6"/>
      <c r="K72" s="14">
        <v>40470.011136412941</v>
      </c>
      <c r="L72" s="14">
        <v>34155.504453626971</v>
      </c>
      <c r="O72" s="14">
        <v>42720.629305272589</v>
      </c>
      <c r="P72" s="14">
        <v>40078.562749409481</v>
      </c>
      <c r="T72" s="14"/>
      <c r="U72" s="14"/>
      <c r="V72" s="14"/>
      <c r="W72" s="14"/>
      <c r="X72" s="2"/>
      <c r="Y72" s="2"/>
      <c r="AS72" s="6"/>
      <c r="AT72" s="6"/>
      <c r="AV72" s="2"/>
      <c r="AW72" s="2"/>
    </row>
    <row r="73" spans="4:49" x14ac:dyDescent="0.2">
      <c r="U73" s="6"/>
      <c r="V73" s="6"/>
      <c r="X73" s="2"/>
      <c r="Y73" s="2"/>
      <c r="AS73" s="6"/>
      <c r="AT73" s="6"/>
      <c r="AV73" s="2"/>
      <c r="AW73" s="2"/>
    </row>
    <row r="74" spans="4:49" x14ac:dyDescent="0.2">
      <c r="D74" s="6"/>
      <c r="I74" s="6"/>
      <c r="J74" s="2"/>
      <c r="K74" s="2"/>
    </row>
    <row r="75" spans="4:49" x14ac:dyDescent="0.2">
      <c r="D75" s="6"/>
      <c r="I75" s="6"/>
      <c r="J75" s="2"/>
      <c r="K75" s="2"/>
    </row>
    <row r="76" spans="4:49" x14ac:dyDescent="0.2">
      <c r="E76" s="6" t="s">
        <v>22</v>
      </c>
      <c r="G76" s="2" t="s">
        <v>44</v>
      </c>
      <c r="P76" s="6"/>
    </row>
    <row r="77" spans="4:49" x14ac:dyDescent="0.2">
      <c r="I77" t="s">
        <v>39</v>
      </c>
      <c r="K77" t="s">
        <v>39</v>
      </c>
      <c r="M77" t="s">
        <v>36</v>
      </c>
      <c r="O77" t="s">
        <v>36</v>
      </c>
    </row>
    <row r="78" spans="4:49" x14ac:dyDescent="0.2">
      <c r="D78" s="6"/>
      <c r="E78" t="s">
        <v>28</v>
      </c>
      <c r="I78" t="s">
        <v>38</v>
      </c>
      <c r="K78" t="s">
        <v>37</v>
      </c>
      <c r="M78" t="s">
        <v>38</v>
      </c>
      <c r="O78" t="s">
        <v>37</v>
      </c>
    </row>
    <row r="79" spans="4:49" x14ac:dyDescent="0.2">
      <c r="D79" s="6"/>
      <c r="E79" t="s">
        <v>40</v>
      </c>
      <c r="F79" t="s">
        <v>41</v>
      </c>
      <c r="G79" t="s">
        <v>42</v>
      </c>
      <c r="H79" t="s">
        <v>43</v>
      </c>
      <c r="I79" t="s">
        <v>0</v>
      </c>
      <c r="J79" t="s">
        <v>1</v>
      </c>
      <c r="K79" t="s">
        <v>0</v>
      </c>
      <c r="L79" t="s">
        <v>1</v>
      </c>
      <c r="M79" t="s">
        <v>0</v>
      </c>
      <c r="N79" t="s">
        <v>1</v>
      </c>
      <c r="O79" t="s">
        <v>0</v>
      </c>
      <c r="P79" t="s">
        <v>1</v>
      </c>
    </row>
    <row r="80" spans="4:49" x14ac:dyDescent="0.2">
      <c r="D80">
        <v>1986</v>
      </c>
      <c r="K80" s="14">
        <v>156793.5248137381</v>
      </c>
      <c r="L80" s="14">
        <v>220208.01930838454</v>
      </c>
    </row>
    <row r="81" spans="4:16" x14ac:dyDescent="0.2">
      <c r="D81">
        <v>1987</v>
      </c>
      <c r="E81" s="6"/>
      <c r="F81" s="6"/>
      <c r="G81" s="6"/>
      <c r="I81" s="14">
        <f t="shared" ref="I81:I104" si="10">SUM(K80:K82)/3</f>
        <v>175442.83049892168</v>
      </c>
      <c r="J81" s="14">
        <f t="shared" ref="J81:J104" si="11">SUM(L80:L82)/3</f>
        <v>215364.35569008646</v>
      </c>
      <c r="K81" s="14">
        <v>184805.31617301301</v>
      </c>
      <c r="L81" s="14">
        <v>215705.27862042829</v>
      </c>
    </row>
    <row r="82" spans="4:16" x14ac:dyDescent="0.2">
      <c r="D82">
        <v>1988</v>
      </c>
      <c r="E82" s="6"/>
      <c r="F82" s="6"/>
      <c r="I82" s="14">
        <f t="shared" si="10"/>
        <v>185911.75082452595</v>
      </c>
      <c r="J82" s="14">
        <f t="shared" si="11"/>
        <v>217851.68784395789</v>
      </c>
      <c r="K82" s="14">
        <v>184729.65051001386</v>
      </c>
      <c r="L82" s="14">
        <v>210179.7691414466</v>
      </c>
    </row>
    <row r="83" spans="4:16" x14ac:dyDescent="0.2">
      <c r="D83">
        <v>1989</v>
      </c>
      <c r="E83" s="6"/>
      <c r="F83" s="6"/>
      <c r="I83" s="14">
        <f t="shared" si="10"/>
        <v>184846.33131546513</v>
      </c>
      <c r="J83" s="14">
        <f t="shared" si="11"/>
        <v>230326.25912049404</v>
      </c>
      <c r="K83" s="14">
        <v>188200.28579055102</v>
      </c>
      <c r="L83" s="14">
        <v>227670.01576999878</v>
      </c>
    </row>
    <row r="84" spans="4:16" x14ac:dyDescent="0.2">
      <c r="D84">
        <v>1990</v>
      </c>
      <c r="E84" s="6"/>
      <c r="F84" s="6"/>
      <c r="I84" s="14">
        <f t="shared" si="10"/>
        <v>182231.57714634252</v>
      </c>
      <c r="J84" s="14">
        <f t="shared" si="11"/>
        <v>248161.60730119422</v>
      </c>
      <c r="K84" s="14">
        <v>181609.05764583041</v>
      </c>
      <c r="L84" s="14">
        <v>253128.99245003687</v>
      </c>
      <c r="O84" s="14">
        <v>322720.36429084197</v>
      </c>
      <c r="P84" s="14">
        <v>435486.3995038335</v>
      </c>
    </row>
    <row r="85" spans="4:16" x14ac:dyDescent="0.2">
      <c r="D85">
        <v>1991</v>
      </c>
      <c r="E85" s="6">
        <f t="shared" ref="E85:E104" si="12">100*I85/I$85</f>
        <v>100</v>
      </c>
      <c r="F85" s="6">
        <f t="shared" ref="F85:F104" si="13">100*J85/J$85</f>
        <v>100</v>
      </c>
      <c r="G85" s="6">
        <f t="shared" ref="G85:G104" si="14">100*M85/M$85</f>
        <v>100</v>
      </c>
      <c r="H85" s="6">
        <f t="shared" ref="H85:H104" si="15">100*N85/N$85</f>
        <v>100</v>
      </c>
      <c r="I85" s="14">
        <f t="shared" si="10"/>
        <v>181141.80769728913</v>
      </c>
      <c r="J85" s="14">
        <f t="shared" si="11"/>
        <v>260963.66344885415</v>
      </c>
      <c r="K85" s="14">
        <v>176885.38800264613</v>
      </c>
      <c r="L85" s="14">
        <v>263685.81368354708</v>
      </c>
      <c r="M85" s="14">
        <f t="shared" ref="M85:M104" si="16">SUM(O84:O86)/3</f>
        <v>271487.76592490193</v>
      </c>
      <c r="N85" s="14">
        <f t="shared" ref="N85:N104" si="17">SUM(P84:P86)/3</f>
        <v>360978.11476833577</v>
      </c>
      <c r="O85" s="14">
        <v>252893.29170347145</v>
      </c>
      <c r="P85" s="14">
        <v>340158.67368250497</v>
      </c>
    </row>
    <row r="86" spans="4:16" x14ac:dyDescent="0.2">
      <c r="D86">
        <v>1992</v>
      </c>
      <c r="E86" s="6">
        <f t="shared" si="12"/>
        <v>100.87280170401112</v>
      </c>
      <c r="F86" s="6">
        <f t="shared" si="13"/>
        <v>101.27355477767154</v>
      </c>
      <c r="G86" s="6">
        <f t="shared" si="14"/>
        <v>89.840843802047601</v>
      </c>
      <c r="H86" s="6">
        <f t="shared" si="15"/>
        <v>88.407064023768584</v>
      </c>
      <c r="I86" s="14">
        <f t="shared" si="10"/>
        <v>182722.81648154763</v>
      </c>
      <c r="J86" s="14">
        <f t="shared" si="11"/>
        <v>264287.17865269369</v>
      </c>
      <c r="K86" s="14">
        <v>184930.97744339079</v>
      </c>
      <c r="L86" s="14">
        <v>266076.18421297852</v>
      </c>
      <c r="M86" s="14">
        <f t="shared" si="16"/>
        <v>243906.89972625975</v>
      </c>
      <c r="N86" s="14">
        <f t="shared" si="17"/>
        <v>319130.15303503542</v>
      </c>
      <c r="O86" s="14">
        <v>238849.64178039238</v>
      </c>
      <c r="P86" s="14">
        <v>307289.27111866884</v>
      </c>
    </row>
    <row r="87" spans="4:16" x14ac:dyDescent="0.2">
      <c r="D87">
        <v>1993</v>
      </c>
      <c r="E87" s="6">
        <f t="shared" si="12"/>
        <v>102.95528260614435</v>
      </c>
      <c r="F87" s="6">
        <f t="shared" si="13"/>
        <v>100.71992154324572</v>
      </c>
      <c r="G87" s="6">
        <f t="shared" si="14"/>
        <v>87.080842616689225</v>
      </c>
      <c r="H87" s="6">
        <f t="shared" si="15"/>
        <v>83.595015216230593</v>
      </c>
      <c r="I87" s="14">
        <f t="shared" si="10"/>
        <v>186495.06003262257</v>
      </c>
      <c r="J87" s="14">
        <f t="shared" si="11"/>
        <v>262842.3970820657</v>
      </c>
      <c r="K87" s="14">
        <v>186352.08399860593</v>
      </c>
      <c r="L87" s="14">
        <v>263099.53806155547</v>
      </c>
      <c r="M87" s="14">
        <f t="shared" si="16"/>
        <v>236413.83416862949</v>
      </c>
      <c r="N87" s="14">
        <f t="shared" si="17"/>
        <v>301759.70996785263</v>
      </c>
      <c r="O87" s="14">
        <v>239977.76569491546</v>
      </c>
      <c r="P87" s="14">
        <v>309942.51430393232</v>
      </c>
    </row>
    <row r="88" spans="4:16" x14ac:dyDescent="0.2">
      <c r="D88">
        <v>1994</v>
      </c>
      <c r="E88" s="6">
        <f t="shared" si="12"/>
        <v>105.17778436997897</v>
      </c>
      <c r="F88" s="6">
        <f t="shared" si="13"/>
        <v>101.31383933325034</v>
      </c>
      <c r="G88" s="6">
        <f t="shared" si="14"/>
        <v>86.095595323228437</v>
      </c>
      <c r="H88" s="6">
        <f t="shared" si="15"/>
        <v>80.986554261755956</v>
      </c>
      <c r="I88" s="14">
        <f t="shared" si="10"/>
        <v>190520.93990373673</v>
      </c>
      <c r="J88" s="14">
        <f t="shared" si="11"/>
        <v>264392.30670473626</v>
      </c>
      <c r="K88" s="14">
        <v>188202.11865587102</v>
      </c>
      <c r="L88" s="14">
        <v>259351.46897166318</v>
      </c>
      <c r="M88" s="14">
        <f t="shared" si="16"/>
        <v>233739.00830277722</v>
      </c>
      <c r="N88" s="14">
        <f t="shared" si="17"/>
        <v>292343.73678992194</v>
      </c>
      <c r="O88" s="14">
        <v>230414.09503058071</v>
      </c>
      <c r="P88" s="14">
        <v>288047.34448095673</v>
      </c>
    </row>
    <row r="89" spans="4:16" x14ac:dyDescent="0.2">
      <c r="D89">
        <v>1995</v>
      </c>
      <c r="E89" s="6">
        <f t="shared" si="12"/>
        <v>110.69462690311353</v>
      </c>
      <c r="F89" s="6">
        <f t="shared" si="13"/>
        <v>103.35653653989149</v>
      </c>
      <c r="G89" s="6">
        <f t="shared" si="14"/>
        <v>87.534674277966644</v>
      </c>
      <c r="H89" s="6">
        <f t="shared" si="15"/>
        <v>80.16190657654721</v>
      </c>
      <c r="I89" s="14">
        <f t="shared" si="10"/>
        <v>200514.24819606962</v>
      </c>
      <c r="J89" s="14">
        <f t="shared" si="11"/>
        <v>269723.00416835438</v>
      </c>
      <c r="K89" s="14">
        <v>197008.61705673323</v>
      </c>
      <c r="L89" s="14">
        <v>270725.91308099014</v>
      </c>
      <c r="M89" s="14">
        <f t="shared" si="16"/>
        <v>237645.93160689142</v>
      </c>
      <c r="N89" s="14">
        <f t="shared" si="17"/>
        <v>289366.93912237469</v>
      </c>
      <c r="O89" s="14">
        <v>230825.16418283546</v>
      </c>
      <c r="P89" s="14">
        <v>279041.35158487671</v>
      </c>
    </row>
    <row r="90" spans="4:16" x14ac:dyDescent="0.2">
      <c r="D90">
        <v>1996</v>
      </c>
      <c r="E90" s="6">
        <f t="shared" si="12"/>
        <v>118.04864895706696</v>
      </c>
      <c r="F90" s="6">
        <f t="shared" si="13"/>
        <v>105.96590349815172</v>
      </c>
      <c r="G90" s="6">
        <f t="shared" si="14"/>
        <v>92.068206259519755</v>
      </c>
      <c r="H90" s="6">
        <f t="shared" si="15"/>
        <v>83.622377110875405</v>
      </c>
      <c r="I90" s="14">
        <f t="shared" si="10"/>
        <v>213835.45668305815</v>
      </c>
      <c r="J90" s="14">
        <f t="shared" si="11"/>
        <v>276532.50377545418</v>
      </c>
      <c r="K90" s="14">
        <v>216332.00887560454</v>
      </c>
      <c r="L90" s="14">
        <v>279091.63045240985</v>
      </c>
      <c r="M90" s="14">
        <f t="shared" si="16"/>
        <v>249953.91630110089</v>
      </c>
      <c r="N90" s="14">
        <f t="shared" si="17"/>
        <v>301858.48041930638</v>
      </c>
      <c r="O90" s="14">
        <v>251698.53560725812</v>
      </c>
      <c r="P90" s="14">
        <v>301012.12130129064</v>
      </c>
    </row>
    <row r="91" spans="4:16" x14ac:dyDescent="0.2">
      <c r="D91">
        <v>1997</v>
      </c>
      <c r="E91" s="6">
        <f t="shared" si="12"/>
        <v>124.89869467848833</v>
      </c>
      <c r="F91" s="6">
        <f t="shared" si="13"/>
        <v>106.93624382021692</v>
      </c>
      <c r="G91" s="6">
        <f t="shared" si="14"/>
        <v>97.409835467825687</v>
      </c>
      <c r="H91" s="6">
        <f t="shared" si="15"/>
        <v>87.563801905717128</v>
      </c>
      <c r="I91" s="14">
        <f t="shared" si="10"/>
        <v>226243.75333093162</v>
      </c>
      <c r="J91" s="14">
        <f t="shared" si="11"/>
        <v>279064.73942783696</v>
      </c>
      <c r="K91" s="14">
        <v>228165.74411683661</v>
      </c>
      <c r="L91" s="14">
        <v>279779.96779296256</v>
      </c>
      <c r="M91" s="14">
        <f t="shared" si="16"/>
        <v>264455.78610272269</v>
      </c>
      <c r="N91" s="14">
        <f t="shared" si="17"/>
        <v>316086.16133873776</v>
      </c>
      <c r="O91" s="14">
        <v>267338.04911320918</v>
      </c>
      <c r="P91" s="14">
        <v>325521.96837175172</v>
      </c>
    </row>
    <row r="92" spans="4:16" x14ac:dyDescent="0.2">
      <c r="D92">
        <v>1998</v>
      </c>
      <c r="E92" s="6">
        <f t="shared" si="12"/>
        <v>131.31867778106431</v>
      </c>
      <c r="F92" s="6">
        <f t="shared" si="13"/>
        <v>108.76533299532605</v>
      </c>
      <c r="G92" s="6">
        <f t="shared" si="14"/>
        <v>100.73837706231791</v>
      </c>
      <c r="H92" s="6">
        <f t="shared" si="15"/>
        <v>89.495565361549723</v>
      </c>
      <c r="I92" s="14">
        <f t="shared" si="10"/>
        <v>237873.02677679827</v>
      </c>
      <c r="J92" s="14">
        <f t="shared" si="11"/>
        <v>283837.9975469482</v>
      </c>
      <c r="K92" s="14">
        <v>234233.50700035365</v>
      </c>
      <c r="L92" s="14">
        <v>278322.62003813847</v>
      </c>
      <c r="M92" s="14">
        <f t="shared" si="16"/>
        <v>273492.36931549077</v>
      </c>
      <c r="N92" s="14">
        <f t="shared" si="17"/>
        <v>323059.4046433859</v>
      </c>
      <c r="O92" s="14">
        <v>274330.77358770068</v>
      </c>
      <c r="P92" s="14">
        <v>321724.39434317092</v>
      </c>
    </row>
    <row r="93" spans="4:16" x14ac:dyDescent="0.2">
      <c r="D93">
        <v>1999</v>
      </c>
      <c r="E93" s="6">
        <f t="shared" si="12"/>
        <v>140.54573050629534</v>
      </c>
      <c r="F93" s="6">
        <f t="shared" si="13"/>
        <v>113.88683156171921</v>
      </c>
      <c r="G93" s="6">
        <f t="shared" si="14"/>
        <v>102.72319227338052</v>
      </c>
      <c r="H93" s="6">
        <f t="shared" si="15"/>
        <v>89.365560048671639</v>
      </c>
      <c r="I93" s="14">
        <f t="shared" si="10"/>
        <v>254587.07688046372</v>
      </c>
      <c r="J93" s="14">
        <f t="shared" si="11"/>
        <v>297203.2478292883</v>
      </c>
      <c r="K93" s="14">
        <v>251219.82921320456</v>
      </c>
      <c r="L93" s="14">
        <v>293411.40480974357</v>
      </c>
      <c r="M93" s="14">
        <f t="shared" si="16"/>
        <v>278880.89978974225</v>
      </c>
      <c r="N93" s="14">
        <f t="shared" si="17"/>
        <v>322590.11391585995</v>
      </c>
      <c r="O93" s="14">
        <v>278808.28524556255</v>
      </c>
      <c r="P93" s="14">
        <v>321931.85121523513</v>
      </c>
    </row>
    <row r="94" spans="4:16" x14ac:dyDescent="0.2">
      <c r="D94">
        <v>2000</v>
      </c>
      <c r="E94" s="6">
        <f t="shared" si="12"/>
        <v>155.87632312859682</v>
      </c>
      <c r="F94" s="6">
        <f t="shared" si="13"/>
        <v>124.99809419706381</v>
      </c>
      <c r="G94" s="6">
        <f t="shared" si="14"/>
        <v>105.18886539406451</v>
      </c>
      <c r="H94" s="6">
        <f t="shared" si="15"/>
        <v>89.786499018537825</v>
      </c>
      <c r="I94" s="14">
        <f t="shared" si="10"/>
        <v>282357.18948720786</v>
      </c>
      <c r="J94" s="14">
        <f t="shared" si="11"/>
        <v>326199.60585790727</v>
      </c>
      <c r="K94" s="14">
        <v>278307.89442783286</v>
      </c>
      <c r="L94" s="14">
        <v>319875.71863998281</v>
      </c>
      <c r="M94" s="14">
        <f t="shared" si="16"/>
        <v>285574.90066009801</v>
      </c>
      <c r="N94" s="14">
        <f t="shared" si="17"/>
        <v>324109.61147360812</v>
      </c>
      <c r="O94" s="14">
        <v>283503.64053596364</v>
      </c>
      <c r="P94" s="14">
        <v>324114.09618917387</v>
      </c>
    </row>
    <row r="95" spans="4:16" x14ac:dyDescent="0.2">
      <c r="D95">
        <v>2001</v>
      </c>
      <c r="E95" s="6">
        <f t="shared" si="12"/>
        <v>171.76711506150303</v>
      </c>
      <c r="F95" s="6">
        <f t="shared" si="13"/>
        <v>135.26244511756661</v>
      </c>
      <c r="G95" s="6">
        <f t="shared" si="14"/>
        <v>108.49873283702844</v>
      </c>
      <c r="H95" s="6">
        <f t="shared" si="15"/>
        <v>90.316774677561938</v>
      </c>
      <c r="I95" s="14">
        <f t="shared" si="10"/>
        <v>311142.0572518892</v>
      </c>
      <c r="J95" s="14">
        <f t="shared" si="11"/>
        <v>352985.83204929763</v>
      </c>
      <c r="K95" s="14">
        <v>317543.84482058615</v>
      </c>
      <c r="L95" s="14">
        <v>365311.69412399537</v>
      </c>
      <c r="M95" s="14">
        <f t="shared" si="16"/>
        <v>294560.78583607648</v>
      </c>
      <c r="N95" s="14">
        <f t="shared" si="17"/>
        <v>326023.79055062874</v>
      </c>
      <c r="O95" s="14">
        <v>294412.77619876788</v>
      </c>
      <c r="P95" s="14">
        <v>326282.88701641525</v>
      </c>
    </row>
    <row r="96" spans="4:16" x14ac:dyDescent="0.2">
      <c r="D96">
        <v>2002</v>
      </c>
      <c r="E96" s="6">
        <f t="shared" si="12"/>
        <v>186.20279697602717</v>
      </c>
      <c r="F96" s="6">
        <f t="shared" si="13"/>
        <v>142.06591775038942</v>
      </c>
      <c r="G96" s="6">
        <f t="shared" si="14"/>
        <v>113.43173833183444</v>
      </c>
      <c r="H96" s="6">
        <f t="shared" si="15"/>
        <v>92.163336326799126</v>
      </c>
      <c r="I96" s="14">
        <f t="shared" si="10"/>
        <v>337291.11242528883</v>
      </c>
      <c r="J96" s="14">
        <f t="shared" si="11"/>
        <v>370740.42347365216</v>
      </c>
      <c r="K96" s="14">
        <v>337574.43250724871</v>
      </c>
      <c r="L96" s="14">
        <v>373770.08338391472</v>
      </c>
      <c r="M96" s="14">
        <f t="shared" si="16"/>
        <v>307953.29224687791</v>
      </c>
      <c r="N96" s="14">
        <f t="shared" si="17"/>
        <v>332689.47398008028</v>
      </c>
      <c r="O96" s="14">
        <v>305765.94077349792</v>
      </c>
      <c r="P96" s="14">
        <v>327674.38844629703</v>
      </c>
    </row>
    <row r="97" spans="4:16" x14ac:dyDescent="0.2">
      <c r="D97">
        <v>2003</v>
      </c>
      <c r="E97" s="6">
        <f t="shared" si="12"/>
        <v>195.29388115804022</v>
      </c>
      <c r="F97" s="6">
        <f t="shared" si="13"/>
        <v>142.54503622127993</v>
      </c>
      <c r="G97" s="6">
        <f t="shared" si="14"/>
        <v>120.0932255610773</v>
      </c>
      <c r="H97" s="6">
        <f t="shared" si="15"/>
        <v>95.149641581393553</v>
      </c>
      <c r="I97" s="14">
        <f t="shared" si="10"/>
        <v>353758.86665186955</v>
      </c>
      <c r="J97" s="14">
        <f t="shared" si="11"/>
        <v>371990.74858754821</v>
      </c>
      <c r="K97" s="14">
        <v>356755.0599480315</v>
      </c>
      <c r="L97" s="14">
        <v>373139.4929130465</v>
      </c>
      <c r="M97" s="14">
        <f t="shared" si="16"/>
        <v>326038.41510292207</v>
      </c>
      <c r="N97" s="14">
        <f t="shared" si="17"/>
        <v>343469.38238934294</v>
      </c>
      <c r="O97" s="14">
        <v>323681.15976836794</v>
      </c>
      <c r="P97" s="14">
        <v>344111.1464775285</v>
      </c>
    </row>
    <row r="98" spans="4:16" x14ac:dyDescent="0.2">
      <c r="D98">
        <v>2004</v>
      </c>
      <c r="E98" s="6">
        <f t="shared" si="12"/>
        <v>204.05360557715025</v>
      </c>
      <c r="F98" s="6">
        <f t="shared" si="13"/>
        <v>144.22168272839824</v>
      </c>
      <c r="G98" s="6">
        <f t="shared" si="14"/>
        <v>127.92225964809406</v>
      </c>
      <c r="H98" s="6">
        <f t="shared" si="15"/>
        <v>99.413025598784415</v>
      </c>
      <c r="I98" s="14">
        <f t="shared" si="10"/>
        <v>369626.38981394633</v>
      </c>
      <c r="J98" s="14">
        <f t="shared" si="11"/>
        <v>376366.18673561141</v>
      </c>
      <c r="K98" s="14">
        <v>366947.10750032833</v>
      </c>
      <c r="L98" s="14">
        <v>369062.66946568346</v>
      </c>
      <c r="M98" s="14">
        <f t="shared" si="16"/>
        <v>347293.28483926289</v>
      </c>
      <c r="N98" s="14">
        <f t="shared" si="17"/>
        <v>358859.26564065501</v>
      </c>
      <c r="O98" s="14">
        <v>348668.14476690016</v>
      </c>
      <c r="P98" s="14">
        <v>358622.61224420322</v>
      </c>
    </row>
    <row r="99" spans="4:16" x14ac:dyDescent="0.2">
      <c r="D99">
        <v>2005</v>
      </c>
      <c r="E99" s="6">
        <f t="shared" si="12"/>
        <v>210.9414890805584</v>
      </c>
      <c r="F99" s="6">
        <f t="shared" si="13"/>
        <v>146.34233959535484</v>
      </c>
      <c r="G99" s="6">
        <f t="shared" si="14"/>
        <v>135.01386525880426</v>
      </c>
      <c r="H99" s="6">
        <f t="shared" si="15"/>
        <v>103.01382521007025</v>
      </c>
      <c r="I99" s="14">
        <f t="shared" si="10"/>
        <v>382103.22650410328</v>
      </c>
      <c r="J99" s="14">
        <f t="shared" si="11"/>
        <v>381900.33058480109</v>
      </c>
      <c r="K99" s="14">
        <v>385177.00199347927</v>
      </c>
      <c r="L99" s="14">
        <v>386896.39782810421</v>
      </c>
      <c r="M99" s="14">
        <f t="shared" si="16"/>
        <v>366546.12647998496</v>
      </c>
      <c r="N99" s="14">
        <f t="shared" si="17"/>
        <v>371857.36419406021</v>
      </c>
      <c r="O99" s="14">
        <v>369530.54998252046</v>
      </c>
      <c r="P99" s="14">
        <v>373844.03820023325</v>
      </c>
    </row>
    <row r="100" spans="4:16" x14ac:dyDescent="0.2">
      <c r="D100">
        <v>2006</v>
      </c>
      <c r="E100" s="6">
        <f t="shared" si="12"/>
        <v>216.9549838465509</v>
      </c>
      <c r="F100" s="6">
        <f t="shared" si="13"/>
        <v>149.63923759993608</v>
      </c>
      <c r="G100" s="6">
        <f t="shared" si="14"/>
        <v>142.87791840033978</v>
      </c>
      <c r="H100" s="6">
        <f t="shared" si="15"/>
        <v>108.11944455771284</v>
      </c>
      <c r="I100" s="14">
        <f t="shared" si="10"/>
        <v>392996.17962900392</v>
      </c>
      <c r="J100" s="14">
        <f t="shared" si="11"/>
        <v>390504.03639772843</v>
      </c>
      <c r="K100" s="14">
        <v>394185.57001850219</v>
      </c>
      <c r="L100" s="14">
        <v>389741.92446061561</v>
      </c>
      <c r="M100" s="14">
        <f t="shared" si="16"/>
        <v>387896.06866508682</v>
      </c>
      <c r="N100" s="14">
        <f t="shared" si="17"/>
        <v>390287.53266242781</v>
      </c>
      <c r="O100" s="14">
        <v>381439.68469053431</v>
      </c>
      <c r="P100" s="14">
        <v>383105.44213774428</v>
      </c>
    </row>
    <row r="101" spans="4:16" x14ac:dyDescent="0.2">
      <c r="D101">
        <v>2007</v>
      </c>
      <c r="E101" s="6">
        <f t="shared" si="12"/>
        <v>219.36842593898314</v>
      </c>
      <c r="F101" s="6">
        <f t="shared" si="13"/>
        <v>149.4448946666092</v>
      </c>
      <c r="G101" s="6">
        <f t="shared" si="14"/>
        <v>155.27322998483143</v>
      </c>
      <c r="H101" s="6">
        <f t="shared" si="15"/>
        <v>116.54758329343274</v>
      </c>
      <c r="I101" s="14">
        <f t="shared" si="10"/>
        <v>397367.93226296298</v>
      </c>
      <c r="J101" s="14">
        <f t="shared" si="11"/>
        <v>389996.87195926462</v>
      </c>
      <c r="K101" s="14">
        <v>399625.96687503043</v>
      </c>
      <c r="L101" s="14">
        <v>394873.78690446541</v>
      </c>
      <c r="M101" s="14">
        <f t="shared" si="16"/>
        <v>421547.82316525379</v>
      </c>
      <c r="N101" s="14">
        <f t="shared" si="17"/>
        <v>420711.26898068935</v>
      </c>
      <c r="O101" s="14">
        <v>412717.97132220567</v>
      </c>
      <c r="P101" s="14">
        <v>413913.11764930608</v>
      </c>
    </row>
    <row r="102" spans="4:16" x14ac:dyDescent="0.2">
      <c r="D102">
        <v>2008</v>
      </c>
      <c r="E102" s="6">
        <f t="shared" si="12"/>
        <v>224.75520430760426</v>
      </c>
      <c r="F102" s="6">
        <f t="shared" si="13"/>
        <v>149.96840695452718</v>
      </c>
      <c r="G102" s="6">
        <f t="shared" si="14"/>
        <v>166.03188703553658</v>
      </c>
      <c r="H102" s="6">
        <f t="shared" si="15"/>
        <v>123.11639765305134</v>
      </c>
      <c r="I102" s="14">
        <f t="shared" si="10"/>
        <v>407125.63997652981</v>
      </c>
      <c r="J102" s="14">
        <f t="shared" si="11"/>
        <v>391363.04880442028</v>
      </c>
      <c r="K102" s="14">
        <v>398292.25989535643</v>
      </c>
      <c r="L102" s="14">
        <v>385374.90451271285</v>
      </c>
      <c r="M102" s="14">
        <f t="shared" si="16"/>
        <v>450756.26083573519</v>
      </c>
      <c r="N102" s="14">
        <f t="shared" si="17"/>
        <v>444423.25121867232</v>
      </c>
      <c r="O102" s="14">
        <v>470485.81348302151</v>
      </c>
      <c r="P102" s="14">
        <v>465115.24715501774</v>
      </c>
    </row>
    <row r="103" spans="4:16" x14ac:dyDescent="0.2">
      <c r="D103">
        <v>2009</v>
      </c>
      <c r="E103" s="6">
        <f t="shared" si="12"/>
        <v>230.8268625012237</v>
      </c>
      <c r="F103" s="6">
        <f t="shared" si="13"/>
        <v>149.86652624828656</v>
      </c>
      <c r="G103" s="6">
        <f t="shared" si="14"/>
        <v>172.7337028602839</v>
      </c>
      <c r="H103" s="6">
        <f t="shared" si="15"/>
        <v>125.97885265725972</v>
      </c>
      <c r="I103" s="14">
        <f t="shared" si="10"/>
        <v>418123.95138565265</v>
      </c>
      <c r="J103" s="14">
        <f t="shared" si="11"/>
        <v>391097.17718106718</v>
      </c>
      <c r="K103" s="14">
        <v>423458.69315920264</v>
      </c>
      <c r="L103" s="14">
        <v>393840.45499608264</v>
      </c>
      <c r="M103" s="14">
        <f t="shared" si="16"/>
        <v>468950.87089474319</v>
      </c>
      <c r="N103" s="14">
        <f t="shared" si="17"/>
        <v>454756.08732895559</v>
      </c>
      <c r="O103" s="14">
        <v>469064.99770197849</v>
      </c>
      <c r="P103" s="14">
        <v>454241.38885169307</v>
      </c>
    </row>
    <row r="104" spans="4:16" x14ac:dyDescent="0.2">
      <c r="D104">
        <v>2010</v>
      </c>
      <c r="E104" s="6">
        <f t="shared" si="12"/>
        <v>236.37218912847661</v>
      </c>
      <c r="F104" s="6">
        <f t="shared" si="13"/>
        <v>151.91300479521092</v>
      </c>
      <c r="G104" s="6">
        <f t="shared" si="14"/>
        <v>174.97807558137436</v>
      </c>
      <c r="H104" s="6">
        <f t="shared" si="15"/>
        <v>125.08939310735924</v>
      </c>
      <c r="I104" s="14">
        <f t="shared" si="10"/>
        <v>428168.85628097766</v>
      </c>
      <c r="J104" s="14">
        <f t="shared" si="11"/>
        <v>396437.74256881588</v>
      </c>
      <c r="K104" s="14">
        <v>432620.90110239876</v>
      </c>
      <c r="L104" s="14">
        <v>394076.17203440616</v>
      </c>
      <c r="M104" s="14">
        <f t="shared" si="16"/>
        <v>475044.06825425959</v>
      </c>
      <c r="N104" s="14">
        <f t="shared" si="17"/>
        <v>451545.333014098</v>
      </c>
      <c r="O104" s="14">
        <v>467301.80149922962</v>
      </c>
      <c r="P104" s="14">
        <v>444911.62598015595</v>
      </c>
    </row>
    <row r="105" spans="4:16" x14ac:dyDescent="0.2">
      <c r="D105">
        <v>2011</v>
      </c>
      <c r="I105" s="6"/>
      <c r="K105" s="14">
        <v>428426.97458133177</v>
      </c>
      <c r="L105" s="14">
        <v>401396.60067595902</v>
      </c>
      <c r="O105" s="14">
        <v>488765.40556157049</v>
      </c>
      <c r="P105" s="14">
        <v>455482.98421044502</v>
      </c>
    </row>
    <row r="107" spans="4:16" x14ac:dyDescent="0.2">
      <c r="D107" s="6"/>
      <c r="I107" s="6"/>
      <c r="J107" s="6"/>
      <c r="K107" s="6"/>
      <c r="L107" s="2"/>
      <c r="M107" s="2"/>
      <c r="N107" s="2"/>
    </row>
    <row r="108" spans="4:16" x14ac:dyDescent="0.2">
      <c r="D108" s="6"/>
      <c r="E108" s="6"/>
      <c r="F108" s="6"/>
      <c r="G108" s="6"/>
      <c r="H108" s="2"/>
      <c r="I108" s="2"/>
      <c r="J108" s="2"/>
      <c r="K108" s="14"/>
      <c r="L108" s="14"/>
    </row>
    <row r="109" spans="4:16" x14ac:dyDescent="0.2">
      <c r="D109" s="6"/>
      <c r="E109" s="6"/>
      <c r="F109" s="6"/>
      <c r="G109" s="6"/>
      <c r="H109" s="2"/>
      <c r="I109" s="2"/>
      <c r="J109" s="2"/>
    </row>
    <row r="110" spans="4:16" x14ac:dyDescent="0.2">
      <c r="D110" s="6"/>
      <c r="E110" s="6"/>
      <c r="F110" s="6"/>
      <c r="G110" s="6"/>
      <c r="H110" s="2"/>
      <c r="I110" s="2"/>
      <c r="J110" s="2"/>
    </row>
    <row r="111" spans="4:16" x14ac:dyDescent="0.2">
      <c r="D111" s="6"/>
      <c r="E111" s="6"/>
      <c r="F111" s="6"/>
      <c r="G111" s="6"/>
      <c r="H111" s="2"/>
      <c r="I111" s="2"/>
      <c r="J111" s="2"/>
    </row>
    <row r="112" spans="4:16" x14ac:dyDescent="0.2">
      <c r="D112" s="6"/>
      <c r="E112" s="6"/>
      <c r="F112" s="6"/>
      <c r="G112" s="6"/>
      <c r="H112" s="2"/>
      <c r="I112" s="2"/>
      <c r="J112" s="2"/>
      <c r="K112" s="2"/>
    </row>
    <row r="113" spans="4:11" x14ac:dyDescent="0.2">
      <c r="D113" s="6"/>
      <c r="E113" s="6"/>
      <c r="F113" s="2"/>
      <c r="G113" s="2"/>
    </row>
    <row r="114" spans="4:11" x14ac:dyDescent="0.2">
      <c r="D114" s="6"/>
      <c r="E114" s="6"/>
      <c r="F114" s="2"/>
      <c r="G114" s="2"/>
    </row>
    <row r="115" spans="4:11" x14ac:dyDescent="0.2">
      <c r="D115" s="6"/>
      <c r="E115" s="6"/>
      <c r="F115" s="2"/>
      <c r="G115" s="2"/>
    </row>
    <row r="116" spans="4:11" x14ac:dyDescent="0.2">
      <c r="D116" s="6"/>
      <c r="E116" s="6"/>
      <c r="F116" s="2"/>
      <c r="G116" s="2"/>
      <c r="H116" s="6"/>
      <c r="I116" s="6"/>
      <c r="J116" s="2"/>
      <c r="K116" s="2"/>
    </row>
    <row r="117" spans="4:11" x14ac:dyDescent="0.2">
      <c r="D117" s="6"/>
      <c r="E117" s="6"/>
      <c r="F117" s="6"/>
      <c r="G117" s="6"/>
      <c r="H117" s="2"/>
      <c r="I117" s="2"/>
      <c r="J117" s="2"/>
      <c r="K117" s="2"/>
    </row>
    <row r="118" spans="4:11" x14ac:dyDescent="0.2">
      <c r="D118" s="6"/>
      <c r="E118" s="6"/>
      <c r="F118" s="6"/>
      <c r="G118" s="6"/>
      <c r="H118" s="2"/>
      <c r="I118" s="2"/>
      <c r="J118" s="2"/>
      <c r="K118" s="2"/>
    </row>
    <row r="119" spans="4:11" x14ac:dyDescent="0.2">
      <c r="D119" s="6"/>
      <c r="E119" s="6"/>
      <c r="F119" s="6"/>
      <c r="G119" s="6"/>
      <c r="H119" s="2"/>
      <c r="I119" s="2"/>
      <c r="J119" s="2"/>
      <c r="K119" s="2"/>
    </row>
    <row r="120" spans="4:11" x14ac:dyDescent="0.2">
      <c r="D120" s="6"/>
      <c r="E120" s="6"/>
      <c r="F120" s="6"/>
      <c r="G120" s="6"/>
      <c r="H120" s="2"/>
      <c r="I120" s="2"/>
      <c r="J120" s="2"/>
      <c r="K120" s="2"/>
    </row>
    <row r="121" spans="4:11" x14ac:dyDescent="0.2">
      <c r="D121" s="6"/>
      <c r="E121" s="6"/>
      <c r="F121" s="6"/>
      <c r="G121" s="6"/>
      <c r="H121" s="2"/>
      <c r="I121" s="2"/>
      <c r="J121" s="2"/>
      <c r="K121" s="2"/>
    </row>
    <row r="122" spans="4:11" x14ac:dyDescent="0.2">
      <c r="D122" s="6"/>
      <c r="E122" s="6"/>
      <c r="F122" s="6"/>
      <c r="G122" s="6"/>
      <c r="H122" s="2"/>
      <c r="I122" s="2"/>
      <c r="J122" s="2"/>
      <c r="K122" s="2"/>
    </row>
    <row r="123" spans="4:11" x14ac:dyDescent="0.2">
      <c r="D123" s="6"/>
      <c r="E123" s="6"/>
      <c r="F123" s="6"/>
      <c r="G123" s="6"/>
      <c r="H123" s="2"/>
      <c r="I123" s="2"/>
      <c r="J123" s="2"/>
      <c r="K123" s="2"/>
    </row>
    <row r="124" spans="4:11" x14ac:dyDescent="0.2">
      <c r="D124" s="6"/>
      <c r="E124" s="6"/>
      <c r="F124" s="6"/>
      <c r="G124" s="6"/>
      <c r="H124" s="2"/>
      <c r="I124" s="2"/>
      <c r="J124" s="2"/>
      <c r="K124" s="2"/>
    </row>
    <row r="125" spans="4:11" x14ac:dyDescent="0.2">
      <c r="D125" s="6"/>
      <c r="E125" s="6"/>
      <c r="F125" s="6"/>
      <c r="G125" s="6"/>
      <c r="H125" s="2"/>
      <c r="I125" s="2"/>
      <c r="J125" s="2"/>
      <c r="K125" s="2"/>
    </row>
    <row r="126" spans="4:11" x14ac:dyDescent="0.2">
      <c r="D126" s="6"/>
      <c r="E126" s="6"/>
      <c r="F126" s="6"/>
      <c r="G126" s="6"/>
      <c r="H126" s="2"/>
      <c r="I126" s="2"/>
      <c r="J126" s="2"/>
      <c r="K126" s="2"/>
    </row>
    <row r="127" spans="4:11" x14ac:dyDescent="0.2">
      <c r="D127" s="6"/>
      <c r="E127" s="6"/>
      <c r="F127" s="6"/>
      <c r="G127" s="6"/>
      <c r="H127" s="2"/>
      <c r="I127" s="2"/>
      <c r="J127" s="2"/>
      <c r="K127" s="2"/>
    </row>
    <row r="128" spans="4:11" x14ac:dyDescent="0.2">
      <c r="D128" s="6"/>
      <c r="E128" s="6"/>
      <c r="F128" s="6"/>
      <c r="G128" s="6"/>
      <c r="H128" s="2"/>
      <c r="I128" s="2"/>
      <c r="J128" s="2"/>
      <c r="K128" s="2"/>
    </row>
    <row r="129" spans="4:14" x14ac:dyDescent="0.2">
      <c r="D129" s="6"/>
      <c r="E129" s="6"/>
      <c r="F129" s="6"/>
      <c r="G129" s="6"/>
      <c r="H129" s="2"/>
      <c r="I129" s="2"/>
      <c r="J129" s="2"/>
      <c r="K129" s="2"/>
    </row>
    <row r="130" spans="4:14" x14ac:dyDescent="0.2">
      <c r="D130" s="6"/>
      <c r="E130" s="6"/>
      <c r="F130" s="2"/>
      <c r="G130" s="2"/>
    </row>
    <row r="134" spans="4:14" x14ac:dyDescent="0.2">
      <c r="D134" s="4"/>
      <c r="E134" s="4"/>
      <c r="G134" s="4"/>
      <c r="H134" s="4"/>
      <c r="L134" s="2"/>
      <c r="M134" s="2"/>
      <c r="N134" s="2"/>
    </row>
    <row r="137" spans="4:14" x14ac:dyDescent="0.2">
      <c r="D137" s="2"/>
      <c r="E137" s="2"/>
      <c r="G137" s="2"/>
      <c r="H137" s="2"/>
    </row>
    <row r="138" spans="4:14" x14ac:dyDescent="0.2">
      <c r="D138" s="6"/>
      <c r="E138" s="6"/>
      <c r="G138" s="2"/>
      <c r="H138" s="2"/>
    </row>
    <row r="139" spans="4:14" x14ac:dyDescent="0.2">
      <c r="D139" s="6"/>
      <c r="E139" s="6"/>
      <c r="G139" s="2"/>
      <c r="H139" s="2"/>
    </row>
    <row r="140" spans="4:14" x14ac:dyDescent="0.2">
      <c r="D140" s="6"/>
      <c r="E140" s="6"/>
      <c r="G140" s="2"/>
      <c r="H140" s="2"/>
    </row>
    <row r="141" spans="4:14" x14ac:dyDescent="0.2">
      <c r="D141" s="6"/>
      <c r="E141" s="6"/>
      <c r="G141" s="2"/>
      <c r="H141" s="2"/>
    </row>
    <row r="142" spans="4:14" x14ac:dyDescent="0.2">
      <c r="D142" s="6"/>
      <c r="E142" s="6"/>
      <c r="G142" s="2"/>
      <c r="H142" s="2"/>
    </row>
    <row r="143" spans="4:14" x14ac:dyDescent="0.2">
      <c r="D143" s="6"/>
      <c r="E143" s="6"/>
      <c r="G143" s="2"/>
      <c r="H143" s="2"/>
      <c r="N143" s="2"/>
    </row>
    <row r="144" spans="4:14" x14ac:dyDescent="0.2">
      <c r="D144" s="6"/>
      <c r="E144" s="6"/>
      <c r="G144" s="2"/>
      <c r="H144" s="2"/>
      <c r="N144" s="2"/>
    </row>
    <row r="145" spans="4:16" x14ac:dyDescent="0.2">
      <c r="D145" s="6"/>
      <c r="E145" s="6"/>
      <c r="G145" s="2"/>
      <c r="H145" s="2"/>
      <c r="N145" s="2"/>
    </row>
    <row r="146" spans="4:16" x14ac:dyDescent="0.2">
      <c r="D146" s="6"/>
      <c r="E146" s="6"/>
      <c r="G146" s="2"/>
      <c r="H146" s="2"/>
      <c r="N146" s="2"/>
    </row>
    <row r="147" spans="4:16" x14ac:dyDescent="0.2">
      <c r="D147" s="6"/>
      <c r="E147" s="6"/>
      <c r="G147" s="2"/>
      <c r="H147" s="2"/>
      <c r="M147" s="2"/>
      <c r="N147" s="2"/>
    </row>
    <row r="148" spans="4:16" x14ac:dyDescent="0.2">
      <c r="D148" s="6"/>
      <c r="E148" s="6"/>
      <c r="G148" s="2"/>
      <c r="H148" s="2"/>
      <c r="M148" s="2"/>
      <c r="N148" s="2"/>
    </row>
    <row r="149" spans="4:16" x14ac:dyDescent="0.2">
      <c r="D149" s="6"/>
      <c r="E149" s="6"/>
      <c r="G149" s="2"/>
      <c r="H149" s="2"/>
    </row>
    <row r="150" spans="4:16" x14ac:dyDescent="0.2">
      <c r="D150" s="6"/>
      <c r="E150" s="6"/>
      <c r="G150" s="2"/>
      <c r="H150" s="2"/>
    </row>
    <row r="151" spans="4:16" x14ac:dyDescent="0.2">
      <c r="D151" s="6"/>
      <c r="E151" s="6"/>
      <c r="G151" s="2"/>
      <c r="H151" s="2"/>
    </row>
    <row r="152" spans="4:16" x14ac:dyDescent="0.2">
      <c r="D152" s="6"/>
      <c r="E152" s="6"/>
      <c r="G152" s="2"/>
      <c r="H152" s="2"/>
    </row>
    <row r="153" spans="4:16" x14ac:dyDescent="0.2">
      <c r="D153" s="6"/>
      <c r="E153" s="6"/>
      <c r="G153" s="2"/>
      <c r="H153" s="2"/>
      <c r="J153" s="2"/>
    </row>
    <row r="154" spans="4:16" x14ac:dyDescent="0.2">
      <c r="D154" s="6"/>
      <c r="E154" s="6"/>
      <c r="G154" s="2"/>
      <c r="H154" s="2"/>
    </row>
    <row r="155" spans="4:16" x14ac:dyDescent="0.2">
      <c r="D155" s="6"/>
      <c r="E155" s="6"/>
      <c r="G155" s="2"/>
      <c r="H155" s="2"/>
      <c r="M155" s="6"/>
      <c r="N155" s="6"/>
    </row>
    <row r="156" spans="4:16" x14ac:dyDescent="0.2">
      <c r="D156" s="6"/>
      <c r="E156" s="6"/>
      <c r="G156" s="2"/>
      <c r="H156" s="2"/>
    </row>
    <row r="157" spans="4:16" x14ac:dyDescent="0.2">
      <c r="D157" s="6"/>
      <c r="E157" s="6"/>
      <c r="G157" s="2"/>
      <c r="H157" s="2"/>
      <c r="P157" s="2"/>
    </row>
    <row r="158" spans="4:16" x14ac:dyDescent="0.2">
      <c r="D158" s="6"/>
      <c r="E158" s="6"/>
      <c r="G158" s="2"/>
      <c r="H158" s="2"/>
      <c r="P158" s="2"/>
    </row>
    <row r="159" spans="4:16" x14ac:dyDescent="0.2">
      <c r="D159" s="6"/>
      <c r="E159" s="6"/>
      <c r="G159" s="2"/>
      <c r="H159" s="2"/>
    </row>
    <row r="160" spans="4:16" x14ac:dyDescent="0.2">
      <c r="D160" s="6"/>
      <c r="E160" s="6"/>
      <c r="G160" s="2"/>
      <c r="H160" s="2"/>
    </row>
    <row r="161" spans="4:10" x14ac:dyDescent="0.2">
      <c r="D161" s="6"/>
      <c r="E161" s="6"/>
      <c r="G161" s="2"/>
      <c r="H161" s="2"/>
    </row>
    <row r="162" spans="4:10" x14ac:dyDescent="0.2">
      <c r="D162" s="6"/>
      <c r="E162" s="6"/>
      <c r="G162" s="2"/>
      <c r="H162" s="2"/>
    </row>
    <row r="163" spans="4:10" x14ac:dyDescent="0.2">
      <c r="D163" s="6"/>
      <c r="E163" s="6"/>
      <c r="G163" s="2"/>
      <c r="H163" s="2"/>
    </row>
    <row r="164" spans="4:10" x14ac:dyDescent="0.2">
      <c r="D164" s="6"/>
      <c r="E164" s="6"/>
      <c r="G164" s="4"/>
      <c r="H164" s="4"/>
    </row>
    <row r="165" spans="4:10" x14ac:dyDescent="0.2">
      <c r="D165" s="6"/>
      <c r="E165" s="6"/>
      <c r="G165" s="4"/>
      <c r="H165" s="4"/>
    </row>
    <row r="166" spans="4:10" x14ac:dyDescent="0.2">
      <c r="D166" s="6"/>
      <c r="E166" s="6"/>
      <c r="G166" s="4"/>
      <c r="H166" s="4"/>
      <c r="I166" s="14"/>
      <c r="J166" s="14"/>
    </row>
    <row r="167" spans="4:10" x14ac:dyDescent="0.2">
      <c r="D167" s="6"/>
      <c r="E167" s="6"/>
      <c r="G167" s="4"/>
      <c r="H167" s="4"/>
      <c r="I167" s="14"/>
      <c r="J167" s="14"/>
    </row>
    <row r="168" spans="4:10" x14ac:dyDescent="0.2">
      <c r="D168" s="6"/>
      <c r="E168" s="6"/>
      <c r="G168" s="4"/>
      <c r="H168" s="4"/>
      <c r="I168" s="14"/>
      <c r="J168" s="14"/>
    </row>
    <row r="169" spans="4:10" x14ac:dyDescent="0.2">
      <c r="D169" s="8"/>
      <c r="E169" s="8"/>
      <c r="H169" s="2"/>
    </row>
    <row r="170" spans="4:10" x14ac:dyDescent="0.2">
      <c r="D170" s="8"/>
      <c r="E170" s="8"/>
      <c r="H170" s="14"/>
      <c r="I170" s="14"/>
    </row>
    <row r="171" spans="4:10" x14ac:dyDescent="0.2">
      <c r="F171" s="2"/>
    </row>
    <row r="172" spans="4:10" x14ac:dyDescent="0.2">
      <c r="F172" s="2"/>
    </row>
    <row r="178" spans="4:9" x14ac:dyDescent="0.2">
      <c r="D178" s="6"/>
      <c r="E178" s="6"/>
      <c r="F178" s="6"/>
      <c r="G178" s="6"/>
      <c r="H178" s="6"/>
      <c r="I178" s="6"/>
    </row>
    <row r="179" spans="4:9" x14ac:dyDescent="0.2">
      <c r="D179" s="6"/>
      <c r="E179" s="6"/>
      <c r="F179" s="6"/>
      <c r="G179" s="6"/>
      <c r="H179" s="6"/>
      <c r="I179" s="6"/>
    </row>
    <row r="180" spans="4:9" x14ac:dyDescent="0.2">
      <c r="D180" s="6"/>
      <c r="E180" s="6"/>
      <c r="F180" s="6"/>
      <c r="G180" s="6"/>
      <c r="H180" s="6"/>
      <c r="I180" s="6"/>
    </row>
    <row r="181" spans="4:9" x14ac:dyDescent="0.2">
      <c r="D181" s="6"/>
      <c r="E181" s="6"/>
      <c r="F181" s="6"/>
      <c r="G181" s="6"/>
      <c r="H181" s="6"/>
      <c r="I181" s="6"/>
    </row>
    <row r="182" spans="4:9" x14ac:dyDescent="0.2">
      <c r="D182" s="6"/>
      <c r="E182" s="6"/>
      <c r="F182" s="6"/>
      <c r="G182" s="6"/>
      <c r="H182" s="6"/>
      <c r="I182" s="6"/>
    </row>
    <row r="183" spans="4:9" x14ac:dyDescent="0.2">
      <c r="D183" s="6"/>
      <c r="E183" s="6"/>
      <c r="F183" s="6"/>
      <c r="G183" s="6"/>
      <c r="H183" s="6"/>
      <c r="I183" s="6"/>
    </row>
    <row r="184" spans="4:9" x14ac:dyDescent="0.2">
      <c r="D184" s="6"/>
      <c r="E184" s="6"/>
      <c r="F184" s="6"/>
      <c r="G184" s="6"/>
      <c r="H184" s="6"/>
      <c r="I184" s="6"/>
    </row>
    <row r="185" spans="4:9" x14ac:dyDescent="0.2">
      <c r="D185" s="6"/>
      <c r="E185" s="6"/>
      <c r="F185" s="6"/>
      <c r="G185" s="6"/>
      <c r="H185" s="6"/>
      <c r="I185" s="6"/>
    </row>
    <row r="186" spans="4:9" x14ac:dyDescent="0.2">
      <c r="D186" s="6"/>
      <c r="E186" s="6"/>
      <c r="F186" s="6"/>
      <c r="G186" s="6"/>
      <c r="H186" s="6"/>
      <c r="I186" s="6"/>
    </row>
    <row r="198" spans="4:7" x14ac:dyDescent="0.2">
      <c r="D198" s="6"/>
      <c r="E198" s="6"/>
      <c r="F198" s="6"/>
      <c r="G198" s="6"/>
    </row>
    <row r="199" spans="4:7" x14ac:dyDescent="0.2">
      <c r="D199" s="6"/>
      <c r="E199" s="6"/>
      <c r="F199" s="6"/>
      <c r="G199" s="6"/>
    </row>
    <row r="200" spans="4:7" x14ac:dyDescent="0.2">
      <c r="D200" s="6"/>
      <c r="E200" s="6"/>
      <c r="F200" s="6"/>
      <c r="G200" s="6"/>
    </row>
    <row r="201" spans="4:7" x14ac:dyDescent="0.2">
      <c r="D201" s="6"/>
      <c r="E201" s="6"/>
      <c r="F201" s="6"/>
      <c r="G201" s="6"/>
    </row>
    <row r="202" spans="4:7" x14ac:dyDescent="0.2">
      <c r="D202" s="6"/>
      <c r="E202" s="6"/>
      <c r="F202" s="6"/>
      <c r="G202" s="6"/>
    </row>
    <row r="203" spans="4:7" x14ac:dyDescent="0.2">
      <c r="D203" s="6"/>
      <c r="E203" s="6"/>
      <c r="F203" s="6"/>
      <c r="G203" s="6"/>
    </row>
    <row r="204" spans="4:7" x14ac:dyDescent="0.2">
      <c r="D204" s="6"/>
      <c r="E204" s="6"/>
      <c r="F204" s="6"/>
      <c r="G204" s="6"/>
    </row>
    <row r="205" spans="4:7" x14ac:dyDescent="0.2">
      <c r="D205" s="6"/>
      <c r="E205" s="6"/>
      <c r="F205" s="6"/>
      <c r="G205" s="6"/>
    </row>
    <row r="206" spans="4:7" x14ac:dyDescent="0.2">
      <c r="D206" s="6"/>
      <c r="E206" s="6"/>
      <c r="F206" s="6"/>
      <c r="G206" s="6"/>
    </row>
    <row r="207" spans="4:7" x14ac:dyDescent="0.2">
      <c r="D207" s="6"/>
      <c r="E207" s="6"/>
      <c r="F207" s="6"/>
      <c r="G207" s="6"/>
    </row>
    <row r="208" spans="4:7" x14ac:dyDescent="0.2">
      <c r="D208" s="6"/>
      <c r="E208" s="6"/>
      <c r="F208" s="6"/>
      <c r="G208" s="6"/>
    </row>
    <row r="209" spans="4:7" x14ac:dyDescent="0.2">
      <c r="D209" s="6"/>
      <c r="E209" s="6"/>
      <c r="F209" s="6"/>
      <c r="G209" s="6"/>
    </row>
    <row r="210" spans="4:7" x14ac:dyDescent="0.2">
      <c r="D210" s="6"/>
      <c r="E210" s="6"/>
      <c r="F210" s="6"/>
      <c r="G210" s="6"/>
    </row>
    <row r="211" spans="4:7" x14ac:dyDescent="0.2">
      <c r="D211" s="6"/>
      <c r="E211" s="6"/>
      <c r="F211" s="6"/>
      <c r="G211" s="6"/>
    </row>
    <row r="212" spans="4:7" x14ac:dyDescent="0.2">
      <c r="D212" s="6"/>
      <c r="E212" s="6"/>
      <c r="F212" s="6"/>
      <c r="G212" s="6"/>
    </row>
    <row r="213" spans="4:7" x14ac:dyDescent="0.2">
      <c r="D213" s="6"/>
      <c r="E213" s="6"/>
      <c r="F213" s="6"/>
      <c r="G213" s="6"/>
    </row>
    <row r="214" spans="4:7" x14ac:dyDescent="0.2">
      <c r="D214" s="6"/>
      <c r="E214" s="6"/>
      <c r="F214" s="6"/>
      <c r="G214" s="6"/>
    </row>
    <row r="215" spans="4:7" x14ac:dyDescent="0.2">
      <c r="D215" s="6"/>
      <c r="E215" s="6"/>
      <c r="F215" s="6"/>
      <c r="G215" s="6"/>
    </row>
    <row r="216" spans="4:7" x14ac:dyDescent="0.2">
      <c r="D216" s="6"/>
      <c r="E216" s="6"/>
      <c r="F216" s="6"/>
      <c r="G216" s="6"/>
    </row>
    <row r="217" spans="4:7" x14ac:dyDescent="0.2">
      <c r="D217" s="6"/>
      <c r="E217" s="6"/>
      <c r="F217" s="6"/>
      <c r="G217" s="6"/>
    </row>
    <row r="218" spans="4:7" x14ac:dyDescent="0.2">
      <c r="D218" s="6"/>
      <c r="E218" s="6"/>
      <c r="F218" s="6"/>
      <c r="G218" s="6"/>
    </row>
    <row r="219" spans="4:7" x14ac:dyDescent="0.2">
      <c r="D219" s="6"/>
      <c r="E219" s="6"/>
      <c r="F219" s="6"/>
      <c r="G219" s="6"/>
    </row>
    <row r="220" spans="4:7" x14ac:dyDescent="0.2">
      <c r="D220" s="6"/>
      <c r="E220" s="6"/>
      <c r="F220" s="6"/>
      <c r="G220" s="6"/>
    </row>
  </sheetData>
  <printOptions gridLines="1" gridLinesSet="0"/>
  <pageMargins left="0.75" right="0.75" top="1" bottom="1" header="0.5" footer="0.5"/>
  <pageSetup paperSize="9" scale="90" orientation="landscape" r:id="rId1"/>
  <headerFooter alignWithMargins="0">
    <oddHeader>&amp;A</oddHead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107"/>
  <sheetViews>
    <sheetView workbookViewId="0">
      <selection activeCell="D83" sqref="D83"/>
    </sheetView>
  </sheetViews>
  <sheetFormatPr defaultRowHeight="12.75" x14ac:dyDescent="0.2"/>
  <cols>
    <col min="1" max="1" width="60.7109375" customWidth="1"/>
  </cols>
  <sheetData>
    <row r="2" spans="3:17" x14ac:dyDescent="0.2">
      <c r="C2" t="s">
        <v>74</v>
      </c>
    </row>
    <row r="3" spans="3:17" x14ac:dyDescent="0.2">
      <c r="C3" t="s">
        <v>75</v>
      </c>
    </row>
    <row r="5" spans="3:17" x14ac:dyDescent="0.2">
      <c r="D5" t="s">
        <v>72</v>
      </c>
    </row>
    <row r="6" spans="3:17" x14ac:dyDescent="0.2">
      <c r="D6" t="s">
        <v>22</v>
      </c>
      <c r="F6" t="s">
        <v>23</v>
      </c>
    </row>
    <row r="7" spans="3:17" x14ac:dyDescent="0.2">
      <c r="C7" t="s">
        <v>73</v>
      </c>
      <c r="D7" t="s">
        <v>0</v>
      </c>
      <c r="E7" t="s">
        <v>1</v>
      </c>
      <c r="F7" t="s">
        <v>0</v>
      </c>
      <c r="G7" t="s">
        <v>1</v>
      </c>
    </row>
    <row r="8" spans="3:17" x14ac:dyDescent="0.2">
      <c r="C8">
        <v>0</v>
      </c>
      <c r="D8">
        <v>0.301433968713886</v>
      </c>
      <c r="E8">
        <v>0.309341068507196</v>
      </c>
      <c r="F8">
        <v>0.430846202228368</v>
      </c>
      <c r="G8">
        <v>1.27395884221874</v>
      </c>
    </row>
    <row r="9" spans="3:17" x14ac:dyDescent="0.2">
      <c r="C9">
        <v>1</v>
      </c>
      <c r="D9">
        <v>0.37955144042028804</v>
      </c>
      <c r="E9">
        <v>0.40671284367705896</v>
      </c>
      <c r="F9">
        <v>0.39446369917356999</v>
      </c>
      <c r="G9">
        <v>1.1098036773578501</v>
      </c>
    </row>
    <row r="10" spans="3:17" x14ac:dyDescent="0.2">
      <c r="C10">
        <v>2</v>
      </c>
      <c r="D10">
        <v>0.46687395147863398</v>
      </c>
      <c r="E10">
        <v>0.51952264596861397</v>
      </c>
      <c r="F10">
        <v>0.36545675794423604</v>
      </c>
      <c r="G10">
        <v>0.97920594084559986</v>
      </c>
      <c r="N10" s="20"/>
    </row>
    <row r="11" spans="3:17" x14ac:dyDescent="0.2">
      <c r="C11">
        <v>3</v>
      </c>
      <c r="D11">
        <v>0.56235019302129996</v>
      </c>
      <c r="E11">
        <v>0.64645434793640499</v>
      </c>
      <c r="F11">
        <v>0.34246138978613899</v>
      </c>
      <c r="G11">
        <v>0.87466454273908301</v>
      </c>
      <c r="M11" s="20"/>
      <c r="N11" s="20"/>
      <c r="O11" s="20"/>
      <c r="P11" s="20"/>
      <c r="Q11" s="20"/>
    </row>
    <row r="12" spans="3:17" x14ac:dyDescent="0.2">
      <c r="C12">
        <v>4</v>
      </c>
      <c r="D12">
        <v>0.66474542826604199</v>
      </c>
      <c r="E12">
        <v>0.78554594984816206</v>
      </c>
      <c r="F12">
        <v>0.32444365620406701</v>
      </c>
      <c r="G12">
        <v>0.79059487651666804</v>
      </c>
      <c r="M12" s="20"/>
      <c r="N12" s="14"/>
      <c r="O12" s="14"/>
      <c r="P12" s="15"/>
      <c r="Q12" s="15"/>
    </row>
    <row r="13" spans="3:17" x14ac:dyDescent="0.2">
      <c r="C13">
        <v>5</v>
      </c>
      <c r="D13">
        <v>0.77276249363135496</v>
      </c>
      <c r="E13">
        <v>0.93438234000626896</v>
      </c>
      <c r="F13">
        <v>0.31061849536069103</v>
      </c>
      <c r="G13">
        <v>0.72280269036332301</v>
      </c>
      <c r="M13" s="21"/>
      <c r="N13" s="14"/>
      <c r="O13" s="14"/>
      <c r="P13" s="15"/>
      <c r="Q13" s="15"/>
    </row>
    <row r="14" spans="3:17" x14ac:dyDescent="0.2">
      <c r="C14">
        <v>6</v>
      </c>
      <c r="D14">
        <v>0.88515590747363992</v>
      </c>
      <c r="E14">
        <v>1.09031874668934</v>
      </c>
      <c r="F14">
        <v>0.30039098483717197</v>
      </c>
      <c r="G14">
        <v>0.66811315278230898</v>
      </c>
      <c r="M14" s="20"/>
      <c r="N14" s="14"/>
      <c r="O14" s="14"/>
      <c r="P14" s="15"/>
      <c r="Q14" s="15"/>
    </row>
    <row r="15" spans="3:17" x14ac:dyDescent="0.2">
      <c r="C15">
        <v>7</v>
      </c>
      <c r="D15">
        <v>1.00082868881186</v>
      </c>
      <c r="E15">
        <v>1.25070385285727</v>
      </c>
      <c r="F15">
        <v>0.29331356549288196</v>
      </c>
      <c r="G15">
        <v>0.62410676780706598</v>
      </c>
      <c r="M15" s="20"/>
      <c r="N15" s="14"/>
      <c r="O15" s="14"/>
      <c r="P15" s="15"/>
      <c r="Q15" s="15"/>
    </row>
    <row r="16" spans="3:17" x14ac:dyDescent="0.2">
      <c r="C16">
        <v>8</v>
      </c>
      <c r="D16">
        <v>1.1189060638936599</v>
      </c>
      <c r="E16">
        <v>1.4130772804242799</v>
      </c>
      <c r="F16">
        <v>0.289054739982682</v>
      </c>
      <c r="G16">
        <v>0.58892961303852598</v>
      </c>
      <c r="M16" s="20"/>
      <c r="N16" s="14"/>
      <c r="O16" s="14"/>
      <c r="P16" s="15"/>
      <c r="Q16" s="15"/>
    </row>
    <row r="17" spans="3:17" x14ac:dyDescent="0.2">
      <c r="C17">
        <v>9</v>
      </c>
      <c r="D17">
        <v>1.2387845133525099</v>
      </c>
      <c r="E17">
        <v>1.57532479766058</v>
      </c>
      <c r="F17">
        <v>0.28737610968650401</v>
      </c>
      <c r="G17">
        <v>0.56115579262993698</v>
      </c>
      <c r="M17" s="20"/>
      <c r="N17" s="14"/>
      <c r="O17" s="14"/>
      <c r="P17" s="15"/>
      <c r="Q17" s="15"/>
    </row>
    <row r="18" spans="3:17" x14ac:dyDescent="0.2">
      <c r="C18">
        <v>10</v>
      </c>
      <c r="D18">
        <v>1.3601579681506102</v>
      </c>
      <c r="E18">
        <v>1.73578380008325</v>
      </c>
      <c r="F18">
        <v>0.28811553910348603</v>
      </c>
      <c r="G18">
        <v>0.53968693070455798</v>
      </c>
      <c r="M18" s="20"/>
      <c r="N18" s="14"/>
      <c r="O18" s="14"/>
      <c r="P18" s="15"/>
      <c r="Q18" s="15"/>
    </row>
    <row r="19" spans="3:17" x14ac:dyDescent="0.2">
      <c r="C19">
        <v>11</v>
      </c>
      <c r="D19">
        <v>1.4830251501579801</v>
      </c>
      <c r="E19">
        <v>1.89329958501253</v>
      </c>
      <c r="F19">
        <v>0.29117487659869701</v>
      </c>
      <c r="G19">
        <v>0.52367819050858799</v>
      </c>
      <c r="M19" s="20"/>
      <c r="N19" s="14"/>
      <c r="O19" s="14"/>
      <c r="P19" s="15"/>
      <c r="Q19" s="15"/>
    </row>
    <row r="20" spans="3:17" x14ac:dyDescent="0.2">
      <c r="C20">
        <v>12</v>
      </c>
      <c r="D20">
        <v>1.60768311410319</v>
      </c>
      <c r="E20">
        <v>2.0472386982518</v>
      </c>
      <c r="F20">
        <v>0.29651110659392899</v>
      </c>
      <c r="G20">
        <v>0.51248346650727805</v>
      </c>
      <c r="M20" s="20"/>
      <c r="N20" s="14"/>
      <c r="O20" s="14"/>
      <c r="P20" s="15"/>
      <c r="Q20" s="15"/>
    </row>
    <row r="21" spans="3:17" x14ac:dyDescent="0.2">
      <c r="C21">
        <v>13</v>
      </c>
      <c r="D21">
        <v>1.7347121984065501</v>
      </c>
      <c r="E21">
        <v>2.1974689266235199</v>
      </c>
      <c r="F21">
        <v>0.30413012188532101</v>
      </c>
      <c r="G21">
        <v>0.50561456201057109</v>
      </c>
      <c r="M21" s="20"/>
      <c r="N21" s="14"/>
      <c r="O21" s="14"/>
      <c r="P21" s="15"/>
      <c r="Q21" s="15"/>
    </row>
    <row r="22" spans="3:17" x14ac:dyDescent="0.2">
      <c r="C22">
        <v>14</v>
      </c>
      <c r="D22">
        <v>1.8649571193519301</v>
      </c>
      <c r="E22">
        <v>2.3443166157856803</v>
      </c>
      <c r="F22">
        <v>0.31408252664146502</v>
      </c>
      <c r="G22">
        <v>0.502710661030493</v>
      </c>
      <c r="M22" s="20"/>
      <c r="N22" s="14"/>
      <c r="O22" s="14"/>
      <c r="P22" s="15"/>
      <c r="Q22" s="15"/>
    </row>
    <row r="23" spans="3:17" x14ac:dyDescent="0.2">
      <c r="C23">
        <v>15</v>
      </c>
      <c r="D23">
        <v>1.9995081245599602</v>
      </c>
      <c r="E23">
        <v>2.4885114617419797</v>
      </c>
      <c r="F23">
        <v>0.32646103840399998</v>
      </c>
      <c r="G23">
        <v>0.50351544555405803</v>
      </c>
      <c r="M23" s="20"/>
      <c r="N23" s="14"/>
      <c r="O23" s="14"/>
      <c r="P23" s="15"/>
      <c r="Q23" s="15"/>
    </row>
    <row r="24" spans="3:17" x14ac:dyDescent="0.2">
      <c r="C24">
        <v>16</v>
      </c>
      <c r="D24">
        <v>2.1396851839756796</v>
      </c>
      <c r="E24">
        <v>2.6311273805018702</v>
      </c>
      <c r="F24">
        <v>0.341399169862517</v>
      </c>
      <c r="G24">
        <v>0.50785994163069104</v>
      </c>
      <c r="M24" s="20"/>
      <c r="N24" s="14"/>
      <c r="O24" s="14"/>
      <c r="P24" s="15"/>
      <c r="Q24" s="15"/>
    </row>
    <row r="25" spans="3:17" x14ac:dyDescent="0.2">
      <c r="C25">
        <v>17</v>
      </c>
      <c r="D25">
        <v>2.2870272972587702</v>
      </c>
      <c r="E25">
        <v>2.7735260588393502</v>
      </c>
      <c r="F25">
        <v>0.35907095115996501</v>
      </c>
      <c r="G25">
        <v>0.51564969578314801</v>
      </c>
      <c r="M25" s="20"/>
      <c r="N25" s="14"/>
      <c r="O25" s="14"/>
      <c r="P25" s="15"/>
      <c r="Q25" s="15"/>
    </row>
    <row r="26" spans="3:17" x14ac:dyDescent="0.2">
      <c r="C26">
        <v>18</v>
      </c>
      <c r="D26">
        <v>2.44328822740506</v>
      </c>
      <c r="E26">
        <v>2.9173077481939202</v>
      </c>
      <c r="F26">
        <v>0.37969150984011901</v>
      </c>
      <c r="G26">
        <v>0.52685525229985797</v>
      </c>
      <c r="M26" s="20"/>
      <c r="N26" s="14"/>
      <c r="O26" s="14"/>
      <c r="P26" s="15"/>
      <c r="Q26" s="15"/>
    </row>
    <row r="27" spans="3:17" x14ac:dyDescent="0.2">
      <c r="C27">
        <v>19</v>
      </c>
      <c r="D27">
        <v>2.6104393702846198</v>
      </c>
      <c r="E27">
        <v>3.0642720498330198</v>
      </c>
      <c r="F27">
        <v>0.40351836437029598</v>
      </c>
      <c r="G27">
        <v>0.54150516630846901</v>
      </c>
      <c r="M27" s="20"/>
      <c r="N27" s="14"/>
      <c r="O27" s="14"/>
      <c r="P27" s="15"/>
      <c r="Q27" s="15"/>
    </row>
    <row r="28" spans="3:17" x14ac:dyDescent="0.2">
      <c r="C28">
        <v>20</v>
      </c>
      <c r="D28">
        <v>2.7906800398223801</v>
      </c>
      <c r="E28">
        <v>3.2163899858824601</v>
      </c>
      <c r="F28">
        <v>0.43085331267244698</v>
      </c>
      <c r="G28">
        <v>0.55968097764745206</v>
      </c>
      <c r="M28" s="20"/>
      <c r="N28" s="14"/>
      <c r="O28" s="14"/>
      <c r="P28" s="15"/>
      <c r="Q28" s="15"/>
    </row>
    <row r="29" spans="3:17" x14ac:dyDescent="0.2">
      <c r="C29">
        <v>21</v>
      </c>
      <c r="D29">
        <v>2.98645516735461</v>
      </c>
      <c r="E29">
        <v>3.3757875918890199</v>
      </c>
      <c r="F29">
        <v>0.462044812186929</v>
      </c>
      <c r="G29">
        <v>0.58151370755116194</v>
      </c>
      <c r="M29" s="20"/>
      <c r="N29" s="14"/>
      <c r="O29" s="14"/>
      <c r="P29" s="15"/>
      <c r="Q29" s="15"/>
    </row>
    <row r="30" spans="3:17" x14ac:dyDescent="0.2">
      <c r="C30">
        <v>22</v>
      </c>
      <c r="D30">
        <v>3.2004802487408699</v>
      </c>
      <c r="E30">
        <v>3.5447405726477501</v>
      </c>
      <c r="F30">
        <v>0.49749075469411197</v>
      </c>
      <c r="G30">
        <v>0.60718153876706804</v>
      </c>
      <c r="N30" s="14"/>
      <c r="O30" s="14"/>
      <c r="P30" s="15"/>
      <c r="Q30" s="15"/>
    </row>
    <row r="31" spans="3:17" x14ac:dyDescent="0.2">
      <c r="C31">
        <v>23</v>
      </c>
      <c r="D31">
        <v>3.4357732884086101</v>
      </c>
      <c r="E31">
        <v>3.72567917102573</v>
      </c>
      <c r="F31">
        <v>0.53764153883749499</v>
      </c>
      <c r="G31">
        <v>0.63690841027824197</v>
      </c>
      <c r="N31" s="14"/>
      <c r="O31" s="14"/>
      <c r="P31" s="15"/>
      <c r="Q31" s="15"/>
    </row>
    <row r="32" spans="3:17" x14ac:dyDescent="0.2">
      <c r="C32">
        <v>24</v>
      </c>
      <c r="D32">
        <v>3.6956934515352202</v>
      </c>
      <c r="E32">
        <v>3.9212022349058002</v>
      </c>
      <c r="F32">
        <v>0.583003337032865</v>
      </c>
      <c r="G32">
        <v>0.67096330764007406</v>
      </c>
      <c r="N32" s="14"/>
      <c r="O32" s="14"/>
      <c r="P32" s="15"/>
      <c r="Q32" s="15"/>
    </row>
    <row r="33" spans="3:17" x14ac:dyDescent="0.2">
      <c r="C33">
        <v>25</v>
      </c>
      <c r="D33">
        <v>3.9839861137421</v>
      </c>
      <c r="E33">
        <v>4.13409945814153</v>
      </c>
      <c r="F33">
        <v>0.63414144196670108</v>
      </c>
      <c r="G33">
        <v>0.70966006429926809</v>
      </c>
      <c r="N33" s="14"/>
      <c r="O33" s="14"/>
      <c r="P33" s="15"/>
      <c r="Q33" s="15"/>
    </row>
    <row r="34" spans="3:17" x14ac:dyDescent="0.2">
      <c r="C34">
        <v>26</v>
      </c>
      <c r="D34">
        <v>4.3048339661492196</v>
      </c>
      <c r="E34">
        <v>4.3673808554268003</v>
      </c>
      <c r="F34">
        <v>0.6916835618105619</v>
      </c>
      <c r="G34">
        <v>0.75335751194147493</v>
      </c>
      <c r="N34" s="14"/>
      <c r="O34" s="14"/>
      <c r="P34" s="15"/>
      <c r="Q34" s="15"/>
    </row>
    <row r="35" spans="3:17" x14ac:dyDescent="0.2">
      <c r="C35">
        <v>27</v>
      </c>
      <c r="D35">
        <v>4.6629137707131401</v>
      </c>
      <c r="E35">
        <v>4.6243126586585097</v>
      </c>
      <c r="F35">
        <v>0.75632291320358891</v>
      </c>
      <c r="G35">
        <v>0.80245983170740909</v>
      </c>
      <c r="N35" s="14"/>
      <c r="O35" s="14"/>
      <c r="P35" s="15"/>
      <c r="Q35" s="15"/>
    </row>
    <row r="36" spans="3:17" x14ac:dyDescent="0.2">
      <c r="C36">
        <v>28</v>
      </c>
      <c r="D36">
        <v>5.0634582481671497</v>
      </c>
      <c r="E36">
        <v>4.9084589563943899</v>
      </c>
      <c r="F36">
        <v>0.82882093763328002</v>
      </c>
      <c r="G36">
        <v>0.85741696513938792</v>
      </c>
    </row>
    <row r="37" spans="3:17" x14ac:dyDescent="0.2">
      <c r="C37">
        <v>29</v>
      </c>
      <c r="D37">
        <v>5.5123224030264701</v>
      </c>
      <c r="E37">
        <v>5.2237285115317293</v>
      </c>
      <c r="F37">
        <v>0.91000944085170399</v>
      </c>
      <c r="G37">
        <v>0.91872494562613294</v>
      </c>
    </row>
    <row r="38" spans="3:17" x14ac:dyDescent="0.2">
      <c r="C38">
        <v>30</v>
      </c>
      <c r="D38">
        <v>6.0160533336732698</v>
      </c>
      <c r="E38">
        <v>5.5744262665920594</v>
      </c>
      <c r="F38">
        <v>1.0007919273664201</v>
      </c>
      <c r="G38">
        <v>0.98692600926458296</v>
      </c>
      <c r="N38" s="20"/>
    </row>
    <row r="39" spans="3:17" x14ac:dyDescent="0.2">
      <c r="C39">
        <v>31</v>
      </c>
      <c r="D39">
        <v>6.5819622293241995</v>
      </c>
      <c r="E39">
        <v>5.9653090679855296</v>
      </c>
      <c r="F39">
        <v>1.1021438740515499</v>
      </c>
      <c r="G39">
        <v>1.0626083396386701</v>
      </c>
      <c r="M39" s="20"/>
      <c r="N39" s="20"/>
      <c r="O39" s="20"/>
      <c r="P39" s="20"/>
      <c r="Q39" s="20"/>
    </row>
    <row r="40" spans="3:17" x14ac:dyDescent="0.2">
      <c r="C40">
        <v>32</v>
      </c>
      <c r="D40">
        <v>7.2181968111485206</v>
      </c>
      <c r="E40">
        <v>6.4016451011329201</v>
      </c>
      <c r="F40">
        <v>1.21511166002811</v>
      </c>
      <c r="G40">
        <v>1.1464052951224599</v>
      </c>
      <c r="M40" s="20"/>
      <c r="N40" s="14"/>
      <c r="O40" s="14"/>
      <c r="P40" s="15"/>
      <c r="Q40" s="15"/>
    </row>
    <row r="41" spans="3:17" x14ac:dyDescent="0.2">
      <c r="C41">
        <v>33</v>
      </c>
      <c r="D41">
        <v>7.9338119270227905</v>
      </c>
      <c r="E41">
        <v>6.8892764204786205</v>
      </c>
      <c r="F41">
        <v>1.34080984597019</v>
      </c>
      <c r="G41">
        <v>1.23899396101752</v>
      </c>
      <c r="M41" s="21"/>
      <c r="N41" s="14"/>
      <c r="O41" s="14"/>
      <c r="P41" s="15"/>
      <c r="Q41" s="15"/>
    </row>
    <row r="42" spans="3:17" x14ac:dyDescent="0.2">
      <c r="C42">
        <v>34</v>
      </c>
      <c r="D42">
        <v>8.7388353586984397</v>
      </c>
      <c r="E42">
        <v>7.4346837768303899</v>
      </c>
      <c r="F42">
        <v>1.48041647702815</v>
      </c>
      <c r="G42">
        <v>1.3410928632136101</v>
      </c>
      <c r="M42" s="20"/>
      <c r="N42" s="14"/>
      <c r="O42" s="14"/>
      <c r="P42" s="15"/>
      <c r="Q42" s="15"/>
    </row>
    <row r="43" spans="3:17" x14ac:dyDescent="0.2">
      <c r="C43">
        <v>35</v>
      </c>
      <c r="D43">
        <v>9.6443251542977393</v>
      </c>
      <c r="E43">
        <v>8.0450526848246984</v>
      </c>
      <c r="F43">
        <v>1.6351660720488801</v>
      </c>
      <c r="G43">
        <v>1.45345867623851</v>
      </c>
      <c r="M43" s="20"/>
      <c r="N43" s="14"/>
      <c r="O43" s="14"/>
      <c r="P43" s="15"/>
      <c r="Q43" s="15"/>
    </row>
    <row r="44" spans="3:17" x14ac:dyDescent="0.2">
      <c r="C44">
        <v>36</v>
      </c>
      <c r="D44">
        <v>10.662413975975701</v>
      </c>
      <c r="E44">
        <v>8.7283393326278809</v>
      </c>
      <c r="F44">
        <v>1.80633996039488</v>
      </c>
      <c r="G44">
        <v>1.5768817577012799</v>
      </c>
      <c r="M44" s="20"/>
      <c r="N44" s="14"/>
      <c r="O44" s="14"/>
      <c r="P44" s="15"/>
      <c r="Q44" s="15"/>
    </row>
    <row r="45" spans="3:17" x14ac:dyDescent="0.2">
      <c r="C45">
        <v>37</v>
      </c>
      <c r="D45">
        <v>11.806335083474</v>
      </c>
      <c r="E45">
        <v>9.4933345131587998</v>
      </c>
      <c r="F45">
        <v>1.9952536392699403</v>
      </c>
      <c r="G45">
        <v>1.7121803444371899</v>
      </c>
      <c r="M45" s="20"/>
      <c r="N45" s="14"/>
      <c r="O45" s="14"/>
      <c r="P45" s="15"/>
      <c r="Q45" s="15"/>
    </row>
    <row r="46" spans="3:17" x14ac:dyDescent="0.2">
      <c r="C46">
        <v>38</v>
      </c>
      <c r="D46">
        <v>13.090423706714699</v>
      </c>
      <c r="E46">
        <v>10.349723253054799</v>
      </c>
      <c r="F46">
        <v>2.2032408519500799</v>
      </c>
      <c r="G46">
        <v>1.8601932543455402</v>
      </c>
      <c r="M46" s="20"/>
      <c r="N46" s="14"/>
      <c r="O46" s="14"/>
      <c r="P46" s="15"/>
      <c r="Q46" s="15"/>
    </row>
    <row r="47" spans="3:17" x14ac:dyDescent="0.2">
      <c r="C47">
        <v>39</v>
      </c>
      <c r="D47">
        <v>14.530086761317101</v>
      </c>
      <c r="E47">
        <v>11.308137238664299</v>
      </c>
      <c r="F47">
        <v>2.4316341334803298</v>
      </c>
      <c r="G47">
        <v>2.0217709531628398</v>
      </c>
      <c r="M47" s="20"/>
      <c r="N47" s="14"/>
      <c r="O47" s="14"/>
      <c r="P47" s="15"/>
      <c r="Q47" s="15"/>
    </row>
    <row r="48" spans="3:17" x14ac:dyDescent="0.2">
      <c r="C48">
        <v>40</v>
      </c>
      <c r="D48">
        <v>16.141733217789799</v>
      </c>
      <c r="E48">
        <v>12.380196500153799</v>
      </c>
      <c r="F48">
        <v>2.6817416377044001</v>
      </c>
      <c r="G48">
        <v>2.1977648683379503</v>
      </c>
      <c r="M48" s="20"/>
      <c r="N48" s="14"/>
      <c r="O48" s="14"/>
      <c r="P48" s="15"/>
      <c r="Q48" s="15"/>
    </row>
    <row r="49" spans="3:17" x14ac:dyDescent="0.2">
      <c r="C49">
        <v>41</v>
      </c>
      <c r="D49">
        <v>17.942657057147102</v>
      </c>
      <c r="E49">
        <v>13.578536136267401</v>
      </c>
      <c r="F49">
        <v>2.9548201498614302</v>
      </c>
      <c r="G49">
        <v>2.3890148637273403</v>
      </c>
      <c r="M49" s="20"/>
      <c r="N49" s="14"/>
      <c r="O49" s="14"/>
      <c r="P49" s="15"/>
      <c r="Q49" s="15"/>
    </row>
    <row r="50" spans="3:17" x14ac:dyDescent="0.2">
      <c r="C50">
        <v>42</v>
      </c>
      <c r="D50">
        <v>19.950864760378302</v>
      </c>
      <c r="E50">
        <v>14.9168131746735</v>
      </c>
      <c r="F50">
        <v>3.25204430351245</v>
      </c>
      <c r="G50">
        <v>2.5963348297274798</v>
      </c>
      <c r="M50" s="20"/>
      <c r="N50" s="14"/>
      <c r="O50" s="14"/>
      <c r="P50" s="15"/>
      <c r="Q50" s="15"/>
    </row>
    <row r="51" spans="3:17" x14ac:dyDescent="0.2">
      <c r="C51">
        <v>43</v>
      </c>
      <c r="D51">
        <v>22.184839826398701</v>
      </c>
      <c r="E51">
        <v>16.409688009807198</v>
      </c>
      <c r="F51">
        <v>3.5744721592508202</v>
      </c>
      <c r="G51">
        <v>2.8204963941069199</v>
      </c>
      <c r="M51" s="20"/>
      <c r="N51" s="14"/>
      <c r="O51" s="14"/>
      <c r="P51" s="15"/>
      <c r="Q51" s="15"/>
    </row>
    <row r="52" spans="3:17" x14ac:dyDescent="0.2">
      <c r="C52">
        <v>44</v>
      </c>
      <c r="D52">
        <v>24.6632380340561</v>
      </c>
      <c r="E52">
        <v>18.072774299088</v>
      </c>
      <c r="F52">
        <v>3.9230074641404196</v>
      </c>
      <c r="G52">
        <v>3.0622108191733299</v>
      </c>
      <c r="M52" s="20"/>
      <c r="N52" s="14"/>
      <c r="O52" s="14"/>
      <c r="P52" s="15"/>
      <c r="Q52" s="15"/>
    </row>
    <row r="53" spans="3:17" x14ac:dyDescent="0.2">
      <c r="C53">
        <v>45</v>
      </c>
      <c r="D53">
        <v>27.4045091849943</v>
      </c>
      <c r="E53">
        <v>19.922550801102698</v>
      </c>
      <c r="F53">
        <v>4.2983590921356605</v>
      </c>
      <c r="G53">
        <v>3.3221092204877296</v>
      </c>
      <c r="M53" s="20"/>
      <c r="N53" s="14"/>
      <c r="O53" s="14"/>
      <c r="P53" s="15"/>
      <c r="Q53" s="15"/>
    </row>
    <row r="54" spans="3:17" x14ac:dyDescent="0.2">
      <c r="C54">
        <v>46</v>
      </c>
      <c r="D54">
        <v>30.426443976371299</v>
      </c>
      <c r="E54">
        <v>21.9762284909038</v>
      </c>
      <c r="F54">
        <v>4.7009983620936806</v>
      </c>
      <c r="G54">
        <v>3.60072132000625</v>
      </c>
      <c r="M54" s="20"/>
      <c r="N54" s="14"/>
      <c r="O54" s="14"/>
      <c r="P54" s="15"/>
      <c r="Q54" s="15"/>
    </row>
    <row r="55" spans="3:17" x14ac:dyDescent="0.2">
      <c r="C55">
        <v>47</v>
      </c>
      <c r="D55">
        <v>33.745648485402199</v>
      </c>
      <c r="E55">
        <v>24.2515664835135</v>
      </c>
      <c r="F55">
        <v>5.13111513471845</v>
      </c>
      <c r="G55">
        <v>3.8984530305285396</v>
      </c>
      <c r="M55" s="20"/>
      <c r="N55" s="14"/>
      <c r="O55" s="14"/>
      <c r="P55" s="15"/>
      <c r="Q55" s="15"/>
    </row>
    <row r="56" spans="3:17" x14ac:dyDescent="0.2">
      <c r="C56">
        <v>48</v>
      </c>
      <c r="D56">
        <v>37.376953443729803</v>
      </c>
      <c r="E56">
        <v>26.766630937356602</v>
      </c>
      <c r="F56">
        <v>5.5885737943228504</v>
      </c>
      <c r="G56">
        <v>4.2155632562170604</v>
      </c>
      <c r="M56" s="20"/>
      <c r="N56" s="14"/>
      <c r="O56" s="14"/>
      <c r="P56" s="15"/>
      <c r="Q56" s="15"/>
    </row>
    <row r="57" spans="3:17" x14ac:dyDescent="0.2">
      <c r="C57">
        <v>49</v>
      </c>
      <c r="D57">
        <v>41.332770869510298</v>
      </c>
      <c r="E57">
        <v>29.5394922911204</v>
      </c>
      <c r="F57">
        <v>6.0728704153686595</v>
      </c>
      <c r="G57">
        <v>4.5521403825957503</v>
      </c>
      <c r="M57" s="20"/>
      <c r="N57" s="14"/>
      <c r="O57" s="14"/>
      <c r="P57" s="15"/>
      <c r="Q57" s="15"/>
    </row>
    <row r="58" spans="3:17" x14ac:dyDescent="0.2">
      <c r="C58">
        <v>50</v>
      </c>
      <c r="D58">
        <v>45.622416411792003</v>
      </c>
      <c r="E58">
        <v>32.587857991104194</v>
      </c>
      <c r="F58">
        <v>6.5830925856452103</v>
      </c>
      <c r="G58">
        <v>4.9080790150815101</v>
      </c>
      <c r="N58" s="14"/>
      <c r="O58" s="14"/>
      <c r="P58" s="15"/>
      <c r="Q58" s="15"/>
    </row>
    <row r="59" spans="3:17" x14ac:dyDescent="0.2">
      <c r="C59">
        <v>51</v>
      </c>
      <c r="D59">
        <v>50.251421518017096</v>
      </c>
      <c r="E59">
        <v>35.928640341462</v>
      </c>
      <c r="F59">
        <v>7.1178834950379901</v>
      </c>
      <c r="G59">
        <v>5.2830576034474008</v>
      </c>
      <c r="N59" s="14"/>
      <c r="O59" s="14"/>
      <c r="P59" s="15"/>
      <c r="Q59" s="15"/>
    </row>
    <row r="60" spans="3:17" x14ac:dyDescent="0.2">
      <c r="C60">
        <v>52</v>
      </c>
      <c r="D60">
        <v>55.220864721110999</v>
      </c>
      <c r="E60">
        <v>39.577462259386799</v>
      </c>
      <c r="F60">
        <v>7.6754119881999205</v>
      </c>
      <c r="G60">
        <v>5.6765176559805797</v>
      </c>
      <c r="N60" s="14"/>
      <c r="O60" s="14"/>
      <c r="P60" s="15"/>
      <c r="Q60" s="15"/>
    </row>
    <row r="61" spans="3:17" x14ac:dyDescent="0.2">
      <c r="C61">
        <v>53</v>
      </c>
      <c r="D61">
        <v>60.526755345159003</v>
      </c>
      <c r="E61">
        <v>43.548107479242901</v>
      </c>
      <c r="F61">
        <v>8.2533503086649915</v>
      </c>
      <c r="G61">
        <v>6.08764529661424</v>
      </c>
      <c r="N61" s="14"/>
      <c r="O61" s="14"/>
      <c r="P61" s="15"/>
      <c r="Q61" s="15"/>
    </row>
    <row r="62" spans="3:17" x14ac:dyDescent="0.2">
      <c r="C62">
        <v>54</v>
      </c>
      <c r="D62">
        <v>66.159505127897887</v>
      </c>
      <c r="E62">
        <v>47.851925982945296</v>
      </c>
      <c r="F62">
        <v>8.8488612200447889</v>
      </c>
      <c r="G62">
        <v>6.5153559461889605</v>
      </c>
      <c r="N62" s="14"/>
      <c r="O62" s="14"/>
      <c r="P62" s="15"/>
      <c r="Q62" s="15"/>
    </row>
    <row r="63" spans="3:17" x14ac:dyDescent="0.2">
      <c r="C63">
        <v>55</v>
      </c>
      <c r="D63">
        <v>72.103523109573302</v>
      </c>
      <c r="E63">
        <v>52.497209909706598</v>
      </c>
      <c r="F63">
        <v>9.4585960683157406</v>
      </c>
      <c r="G63">
        <v>6.9582829108061697</v>
      </c>
      <c r="N63" s="14"/>
      <c r="O63" s="14"/>
      <c r="P63" s="15"/>
      <c r="Q63" s="15"/>
    </row>
    <row r="64" spans="3:17" x14ac:dyDescent="0.2">
      <c r="C64">
        <v>56</v>
      </c>
      <c r="D64">
        <v>78.336966264160509</v>
      </c>
      <c r="E64">
        <v>57.488559600776597</v>
      </c>
      <c r="F64">
        <v>10.078705142554799</v>
      </c>
      <c r="G64">
        <v>7.4147706322285103</v>
      </c>
    </row>
    <row r="65" spans="3:7" x14ac:dyDescent="0.2">
      <c r="C65">
        <v>57</v>
      </c>
      <c r="D65">
        <v>84.831672626197999</v>
      </c>
      <c r="E65">
        <v>62.8262633745804</v>
      </c>
      <c r="F65">
        <v>10.704861398723901</v>
      </c>
      <c r="G65">
        <v>7.8828732947169904</v>
      </c>
    </row>
    <row r="66" spans="3:7" x14ac:dyDescent="0.2">
      <c r="C66">
        <v>58</v>
      </c>
      <c r="D66">
        <v>91.553295283262301</v>
      </c>
      <c r="E66">
        <v>68.505717670055503</v>
      </c>
      <c r="F66">
        <v>11.3322982360075</v>
      </c>
      <c r="G66">
        <v>8.3603593881378089</v>
      </c>
    </row>
    <row r="67" spans="3:7" x14ac:dyDescent="0.2">
      <c r="C67">
        <v>59</v>
      </c>
      <c r="D67">
        <v>98.461645081510795</v>
      </c>
      <c r="E67">
        <v>74.5169159042877</v>
      </c>
      <c r="F67">
        <v>11.955861566843399</v>
      </c>
      <c r="G67">
        <v>8.844722698762201</v>
      </c>
    </row>
    <row r="68" spans="3:7" x14ac:dyDescent="0.2">
      <c r="C68">
        <v>60</v>
      </c>
      <c r="D68">
        <v>105.511238050483</v>
      </c>
      <c r="E68">
        <v>80.844034380599609</v>
      </c>
      <c r="F68">
        <v>12.5700759145885</v>
      </c>
      <c r="G68">
        <v>9.3332000388212499</v>
      </c>
    </row>
    <row r="69" spans="3:7" x14ac:dyDescent="0.2">
      <c r="C69">
        <v>61</v>
      </c>
      <c r="D69">
        <v>112.65203142890199</v>
      </c>
      <c r="E69">
        <v>87.465141583822202</v>
      </c>
      <c r="F69">
        <v>13.1692237262627</v>
      </c>
      <c r="G69">
        <v>9.8227958373391093</v>
      </c>
    </row>
    <row r="70" spans="3:7" x14ac:dyDescent="0.2">
      <c r="C70">
        <v>62</v>
      </c>
      <c r="D70">
        <v>119.83032088752101</v>
      </c>
      <c r="E70">
        <v>94.352053108163403</v>
      </c>
      <c r="F70">
        <v>13.7474365259142</v>
      </c>
      <c r="G70">
        <v>10.310313503681799</v>
      </c>
    </row>
    <row r="71" spans="3:7" x14ac:dyDescent="0.2">
      <c r="C71">
        <v>63</v>
      </c>
      <c r="D71">
        <v>126.98976215761201</v>
      </c>
      <c r="E71">
        <v>101.470348388259</v>
      </c>
      <c r="F71">
        <v>14.298795984028299</v>
      </c>
      <c r="G71">
        <v>10.792393248991399</v>
      </c>
    </row>
    <row r="72" spans="3:7" x14ac:dyDescent="0.2">
      <c r="C72">
        <v>64</v>
      </c>
      <c r="D72">
        <v>134.07247363666599</v>
      </c>
      <c r="E72">
        <v>108.77955768148</v>
      </c>
      <c r="F72">
        <v>14.8174424690399</v>
      </c>
      <c r="G72">
        <v>11.2655558180578</v>
      </c>
    </row>
    <row r="73" spans="3:7" x14ac:dyDescent="0.2">
      <c r="C73">
        <v>65</v>
      </c>
      <c r="D73">
        <v>141.02017318826398</v>
      </c>
      <c r="E73">
        <v>116.23351892770201</v>
      </c>
      <c r="F73">
        <v>15.297688207478799</v>
      </c>
      <c r="G73">
        <v>11.726251355146299</v>
      </c>
    </row>
    <row r="74" spans="3:7" x14ac:dyDescent="0.2">
      <c r="C74">
        <v>66</v>
      </c>
      <c r="D74">
        <v>147.77530243253301</v>
      </c>
      <c r="E74">
        <v>123.780894904067</v>
      </c>
      <c r="F74">
        <v>15.7341318367922</v>
      </c>
      <c r="G74">
        <v>12.170912412363601</v>
      </c>
    </row>
    <row r="75" spans="3:7" x14ac:dyDescent="0.2">
      <c r="C75">
        <v>67</v>
      </c>
      <c r="D75">
        <v>154.28209510800801</v>
      </c>
      <c r="E75">
        <v>131.36583229541901</v>
      </c>
      <c r="F75">
        <v>16.121770912968202</v>
      </c>
      <c r="G75">
        <v>12.5960099189034</v>
      </c>
    </row>
    <row r="76" spans="3:7" x14ac:dyDescent="0.2">
      <c r="C76">
        <v>68</v>
      </c>
      <c r="D76">
        <v>160.48755202393301</v>
      </c>
      <c r="E76">
        <v>138.92873670556099</v>
      </c>
      <c r="F76">
        <v>16.456108851687599</v>
      </c>
      <c r="G76">
        <v>12.9981107739225</v>
      </c>
    </row>
    <row r="77" spans="3:7" x14ac:dyDescent="0.2">
      <c r="C77">
        <v>69</v>
      </c>
      <c r="D77">
        <v>166.342292941735</v>
      </c>
      <c r="E77">
        <v>146.407131922692</v>
      </c>
      <c r="F77">
        <v>16.733252847831601</v>
      </c>
      <c r="G77">
        <v>13.3739356137015</v>
      </c>
    </row>
    <row r="78" spans="3:7" x14ac:dyDescent="0.2">
      <c r="C78">
        <v>70</v>
      </c>
      <c r="D78">
        <v>171.80126455290102</v>
      </c>
      <c r="E78">
        <v>153.73656841457301</v>
      </c>
      <c r="F78">
        <v>16.949999536645901</v>
      </c>
      <c r="G78">
        <v>13.7204152421389</v>
      </c>
    </row>
    <row r="79" spans="3:7" x14ac:dyDescent="0.2">
      <c r="C79">
        <v>71</v>
      </c>
      <c r="D79">
        <v>176.82429270609501</v>
      </c>
      <c r="E79">
        <v>160.851545308965</v>
      </c>
      <c r="F79">
        <v>17.103905524960901</v>
      </c>
      <c r="G79">
        <v>14.034744207315301</v>
      </c>
    </row>
    <row r="80" spans="3:7" x14ac:dyDescent="0.2">
      <c r="C80">
        <v>72</v>
      </c>
      <c r="D80">
        <v>181.37647544532101</v>
      </c>
      <c r="E80">
        <v>167.68641198957297</v>
      </c>
      <c r="F80">
        <v>17.193340418301702</v>
      </c>
      <c r="G80">
        <v>14.314430057972601</v>
      </c>
    </row>
    <row r="81" spans="3:7" x14ac:dyDescent="0.2">
      <c r="C81">
        <v>73</v>
      </c>
      <c r="D81">
        <v>185.42842070480401</v>
      </c>
      <c r="E81">
        <v>174.17621963802802</v>
      </c>
      <c r="F81">
        <v>17.217520577312797</v>
      </c>
      <c r="G81">
        <v>14.5573369215879</v>
      </c>
    </row>
    <row r="82" spans="3:7" x14ac:dyDescent="0.2">
      <c r="C82">
        <v>74</v>
      </c>
      <c r="D82">
        <v>188.956338328757</v>
      </c>
      <c r="E82">
        <v>180.25749911432601</v>
      </c>
      <c r="F82">
        <v>17.176522525871903</v>
      </c>
      <c r="G82">
        <v>14.761722206704899</v>
      </c>
    </row>
    <row r="83" spans="3:7" x14ac:dyDescent="0.2">
      <c r="C83">
        <v>75</v>
      </c>
      <c r="D83">
        <v>191.94200031766999</v>
      </c>
      <c r="E83">
        <v>185.86894890615599</v>
      </c>
      <c r="F83">
        <v>17.071275669942299</v>
      </c>
      <c r="G83">
        <v>14.9262654399976</v>
      </c>
    </row>
    <row r="84" spans="3:7" x14ac:dyDescent="0.2">
      <c r="C84">
        <v>76</v>
      </c>
      <c r="D84">
        <v>194.37258589647101</v>
      </c>
      <c r="E84">
        <v>190.95202486463401</v>
      </c>
      <c r="F84">
        <v>16.9035347341968</v>
      </c>
      <c r="G84">
        <v>15.050088494462901</v>
      </c>
    </row>
    <row r="85" spans="3:7" x14ac:dyDescent="0.2">
      <c r="C85">
        <v>77</v>
      </c>
      <c r="D85">
        <v>196.24042933568501</v>
      </c>
      <c r="E85">
        <v>195.451431484957</v>
      </c>
      <c r="F85">
        <v>16.675833045923497</v>
      </c>
      <c r="G85">
        <v>15.132766738506401</v>
      </c>
    </row>
    <row r="86" spans="3:7" x14ac:dyDescent="0.2">
      <c r="C86">
        <v>78</v>
      </c>
      <c r="D86">
        <v>197.54268869697401</v>
      </c>
      <c r="E86">
        <v>199.315522077954</v>
      </c>
      <c r="F86">
        <v>16.3914184577532</v>
      </c>
      <c r="G86">
        <v>15.174330924524901</v>
      </c>
    </row>
    <row r="87" spans="3:7" x14ac:dyDescent="0.2">
      <c r="C87">
        <v>79</v>
      </c>
      <c r="D87">
        <v>198.28095311654002</v>
      </c>
      <c r="E87">
        <v>202.496621926328</v>
      </c>
      <c r="F87">
        <v>16.054174271445802</v>
      </c>
      <c r="G87">
        <v>15.1752599272629</v>
      </c>
    </row>
    <row r="88" spans="3:7" x14ac:dyDescent="0.2">
      <c r="C88">
        <v>80</v>
      </c>
      <c r="D88">
        <v>198.46080517446299</v>
      </c>
      <c r="E88">
        <v>204.95129416913198</v>
      </c>
      <c r="F88">
        <v>15.6685279793498</v>
      </c>
      <c r="G88">
        <v>15.1364647241829</v>
      </c>
    </row>
    <row r="89" spans="3:7" x14ac:dyDescent="0.2">
      <c r="C89">
        <v>81</v>
      </c>
      <c r="D89">
        <v>198.09135358361701</v>
      </c>
      <c r="E89">
        <v>206.64057256639401</v>
      </c>
      <c r="F89">
        <v>15.239350960463</v>
      </c>
      <c r="G89">
        <v>15.0592642705535</v>
      </c>
    </row>
    <row r="90" spans="3:7" x14ac:dyDescent="0.2">
      <c r="C90">
        <v>82</v>
      </c>
      <c r="D90">
        <v>197.18475007492401</v>
      </c>
      <c r="E90">
        <v>207.53018840030802</v>
      </c>
      <c r="F90">
        <v>14.7718524445953</v>
      </c>
      <c r="G90">
        <v>14.945354150540101</v>
      </c>
    </row>
    <row r="91" spans="3:7" x14ac:dyDescent="0.2">
      <c r="C91">
        <v>83</v>
      </c>
      <c r="D91">
        <v>195.755703106266</v>
      </c>
      <c r="E91">
        <v>207.590820546846</v>
      </c>
      <c r="F91">
        <v>14.2714710896116</v>
      </c>
      <c r="G91">
        <v>14.7967690738485</v>
      </c>
    </row>
    <row r="92" spans="3:7" x14ac:dyDescent="0.2">
      <c r="C92">
        <v>84</v>
      </c>
      <c r="D92">
        <v>193.82099997261102</v>
      </c>
      <c r="E92">
        <v>206.79839816785599</v>
      </c>
      <c r="F92">
        <v>13.743767409652099</v>
      </c>
      <c r="G92">
        <v>14.615840429253501</v>
      </c>
    </row>
    <row r="93" spans="3:7" x14ac:dyDescent="0.2">
      <c r="C93">
        <v>85</v>
      </c>
      <c r="D93">
        <v>191.39904808626801</v>
      </c>
      <c r="E93">
        <v>205.13448443623</v>
      </c>
      <c r="F93">
        <v>13.194320060259701</v>
      </c>
      <c r="G93">
        <v>14.405150198080001</v>
      </c>
    </row>
    <row r="94" spans="3:7" x14ac:dyDescent="0.2">
      <c r="C94">
        <v>86</v>
      </c>
      <c r="D94">
        <v>188.50944562841701</v>
      </c>
      <c r="E94">
        <v>202.58676702266402</v>
      </c>
      <c r="F94">
        <v>12.628628648859301</v>
      </c>
      <c r="G94">
        <v>14.167482571366799</v>
      </c>
    </row>
    <row r="95" spans="3:7" x14ac:dyDescent="0.2">
      <c r="C95">
        <v>87</v>
      </c>
      <c r="D95">
        <v>185.17259141291601</v>
      </c>
      <c r="E95">
        <v>199.14967641673502</v>
      </c>
      <c r="F95">
        <v>12.0520253196445</v>
      </c>
      <c r="G95">
        <v>13.905774605547</v>
      </c>
    </row>
    <row r="96" spans="3:7" x14ac:dyDescent="0.2">
      <c r="C96">
        <v>88</v>
      </c>
      <c r="D96">
        <v>181.40934359421402</v>
      </c>
      <c r="E96">
        <v>194.825146059003</v>
      </c>
      <c r="F96">
        <v>11.4695968866485</v>
      </c>
      <c r="G96">
        <v>13.623067196784401</v>
      </c>
    </row>
    <row r="97" spans="3:7" x14ac:dyDescent="0.2">
      <c r="C97">
        <v>89</v>
      </c>
      <c r="D97">
        <v>177.24073672047399</v>
      </c>
      <c r="E97">
        <v>189.62351812992699</v>
      </c>
      <c r="F97">
        <v>10.8861187843062</v>
      </c>
      <c r="G97">
        <v>13.322457559241998</v>
      </c>
    </row>
    <row r="98" spans="3:7" x14ac:dyDescent="0.2">
      <c r="C98">
        <v>90</v>
      </c>
      <c r="D98">
        <v>172.68776649287</v>
      </c>
      <c r="E98">
        <v>183.56458501019299</v>
      </c>
      <c r="F98">
        <v>10.3060015969082</v>
      </c>
      <c r="G98">
        <v>13.0070542646483</v>
      </c>
    </row>
    <row r="99" spans="3:7" x14ac:dyDescent="0.2">
      <c r="C99">
        <v>91</v>
      </c>
      <c r="D99">
        <v>167.77125134465402</v>
      </c>
      <c r="E99">
        <v>176.67873828113102</v>
      </c>
      <c r="F99">
        <v>9.7332504403731708</v>
      </c>
      <c r="G99">
        <v>12.679935747609601</v>
      </c>
    </row>
    <row r="100" spans="3:7" x14ac:dyDescent="0.2">
      <c r="C100">
        <v>92</v>
      </c>
      <c r="D100">
        <v>162.51177948327299</v>
      </c>
      <c r="E100">
        <v>169.008174298125</v>
      </c>
      <c r="F100">
        <v>9.1714370216088099</v>
      </c>
      <c r="G100">
        <v>12.3441130117141</v>
      </c>
    </row>
    <row r="101" spans="3:7" x14ac:dyDescent="0.2">
      <c r="C101">
        <v>93</v>
      </c>
      <c r="D101">
        <v>156.929749210013</v>
      </c>
      <c r="E101">
        <v>160.608077994979</v>
      </c>
      <c r="F101">
        <v>8.62368380805116</v>
      </c>
      <c r="G101">
        <v>12.002497094078301</v>
      </c>
    </row>
    <row r="102" spans="3:7" x14ac:dyDescent="0.2">
      <c r="C102">
        <v>94</v>
      </c>
      <c r="D102">
        <v>151.045508980568</v>
      </c>
      <c r="E102">
        <v>151.54767570746299</v>
      </c>
      <c r="F102">
        <v>8.0926594137600798</v>
      </c>
      <c r="G102">
        <v>11.6578716686462</v>
      </c>
    </row>
    <row r="103" spans="3:7" x14ac:dyDescent="0.2">
      <c r="C103">
        <v>95</v>
      </c>
      <c r="D103">
        <v>144.87960159725799</v>
      </c>
      <c r="E103">
        <v>141.91101580261702</v>
      </c>
      <c r="F103">
        <v>7.5805840550325101</v>
      </c>
      <c r="G103">
        <v>11.312870998514301</v>
      </c>
    </row>
    <row r="104" spans="3:7" x14ac:dyDescent="0.2">
      <c r="C104">
        <v>96</v>
      </c>
      <c r="D104">
        <v>144.87960159725799</v>
      </c>
      <c r="E104">
        <v>141.91101580261702</v>
      </c>
      <c r="F104">
        <v>7.5805840550325101</v>
      </c>
      <c r="G104">
        <v>11.312870998514301</v>
      </c>
    </row>
    <row r="105" spans="3:7" x14ac:dyDescent="0.2">
      <c r="C105">
        <v>97</v>
      </c>
      <c r="D105">
        <v>144.87960159725799</v>
      </c>
      <c r="E105">
        <v>141.91101580261702</v>
      </c>
      <c r="F105">
        <v>7.5805840550325101</v>
      </c>
      <c r="G105">
        <v>11.312870998514301</v>
      </c>
    </row>
    <row r="106" spans="3:7" x14ac:dyDescent="0.2">
      <c r="C106">
        <v>98</v>
      </c>
      <c r="D106">
        <v>144.87960159725799</v>
      </c>
      <c r="E106">
        <v>141.91101580261702</v>
      </c>
      <c r="F106">
        <v>7.5805840550325101</v>
      </c>
      <c r="G106">
        <v>11.312870998514301</v>
      </c>
    </row>
    <row r="107" spans="3:7" x14ac:dyDescent="0.2">
      <c r="C107">
        <v>99</v>
      </c>
      <c r="D107">
        <v>144.87960159725799</v>
      </c>
      <c r="E107">
        <v>141.91101580261702</v>
      </c>
      <c r="F107">
        <v>7.5805840550325101</v>
      </c>
      <c r="G107">
        <v>11.312870998514301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45"/>
  <sheetViews>
    <sheetView workbookViewId="0">
      <selection activeCell="N23" sqref="N23"/>
    </sheetView>
  </sheetViews>
  <sheetFormatPr defaultRowHeight="12.75" x14ac:dyDescent="0.2"/>
  <sheetData>
    <row r="4" spans="1:16" x14ac:dyDescent="0.2">
      <c r="B4" s="14" t="s">
        <v>48</v>
      </c>
      <c r="C4" s="14" t="s">
        <v>49</v>
      </c>
      <c r="D4" s="14"/>
    </row>
    <row r="5" spans="1:16" x14ac:dyDescent="0.2">
      <c r="B5" s="14"/>
      <c r="C5" s="14" t="s">
        <v>50</v>
      </c>
      <c r="D5" s="14" t="s">
        <v>51</v>
      </c>
    </row>
    <row r="6" spans="1:16" x14ac:dyDescent="0.2">
      <c r="B6" s="14" t="s">
        <v>47</v>
      </c>
      <c r="C6" s="14">
        <v>39802.649114637519</v>
      </c>
      <c r="D6" s="14">
        <v>42716.401545215173</v>
      </c>
    </row>
    <row r="7" spans="1:16" x14ac:dyDescent="0.2">
      <c r="B7" s="14" t="s">
        <v>46</v>
      </c>
      <c r="C7" s="14">
        <v>384898.3558378499</v>
      </c>
      <c r="D7" s="14">
        <v>363902.78984101757</v>
      </c>
    </row>
    <row r="9" spans="1:16" x14ac:dyDescent="0.2">
      <c r="B9" s="14" t="s">
        <v>52</v>
      </c>
      <c r="G9" s="14"/>
      <c r="H9" s="14"/>
      <c r="I9" s="14" t="s">
        <v>52</v>
      </c>
    </row>
    <row r="10" spans="1:16" x14ac:dyDescent="0.2">
      <c r="B10" t="s">
        <v>46</v>
      </c>
      <c r="D10" t="s">
        <v>47</v>
      </c>
      <c r="G10" s="14"/>
      <c r="H10" s="14"/>
      <c r="I10" t="s">
        <v>46</v>
      </c>
      <c r="K10" t="s">
        <v>47</v>
      </c>
      <c r="N10" t="s">
        <v>59</v>
      </c>
    </row>
    <row r="11" spans="1:16" x14ac:dyDescent="0.2">
      <c r="B11" t="s">
        <v>0</v>
      </c>
      <c r="C11" t="s">
        <v>1</v>
      </c>
      <c r="D11" t="s">
        <v>0</v>
      </c>
      <c r="E11" t="s">
        <v>1</v>
      </c>
      <c r="G11" s="14"/>
      <c r="H11" s="14"/>
      <c r="I11" t="s">
        <v>0</v>
      </c>
      <c r="J11" t="s">
        <v>1</v>
      </c>
      <c r="K11" t="s">
        <v>0</v>
      </c>
      <c r="L11" t="s">
        <v>1</v>
      </c>
      <c r="N11" t="s">
        <v>0</v>
      </c>
      <c r="O11" t="s">
        <v>1</v>
      </c>
      <c r="P11" s="12" t="s">
        <v>27</v>
      </c>
    </row>
    <row r="12" spans="1:16" x14ac:dyDescent="0.2">
      <c r="A12" s="7" t="s">
        <v>18</v>
      </c>
      <c r="B12" s="14">
        <v>0</v>
      </c>
      <c r="C12" s="14">
        <v>0</v>
      </c>
      <c r="D12" s="14">
        <v>886.46816479400752</v>
      </c>
      <c r="E12" s="14">
        <v>0</v>
      </c>
      <c r="G12" s="14"/>
      <c r="H12" s="14"/>
      <c r="I12" s="14"/>
      <c r="K12" s="14"/>
      <c r="L12" s="14"/>
      <c r="P12" s="12"/>
    </row>
    <row r="13" spans="1:16" x14ac:dyDescent="0.2">
      <c r="A13" s="7" t="s">
        <v>19</v>
      </c>
      <c r="B13" s="14">
        <v>0</v>
      </c>
      <c r="C13" s="14">
        <v>0</v>
      </c>
      <c r="D13" s="14">
        <v>4068.3536266856113</v>
      </c>
      <c r="E13" s="14">
        <v>1954.8868482589137</v>
      </c>
      <c r="G13" s="14"/>
      <c r="H13" s="14" t="s">
        <v>53</v>
      </c>
      <c r="I13" s="14">
        <f>SUM(B12:B14)</f>
        <v>0</v>
      </c>
      <c r="J13" s="14">
        <f>SUM(C12:C14)</f>
        <v>1044.9021739130435</v>
      </c>
      <c r="K13" s="14">
        <f>SUM(D12:D14)</f>
        <v>7125.4421752393519</v>
      </c>
      <c r="L13" s="14">
        <f>SUM(E12:E14)</f>
        <v>9724.9470701878581</v>
      </c>
      <c r="N13" s="14">
        <f t="shared" ref="N13:N18" si="0">100*I13/(I13+K13)</f>
        <v>0</v>
      </c>
      <c r="O13" s="14">
        <f t="shared" ref="O13:O18" si="1">100*J13/(J13+L13)</f>
        <v>9.702105853388618</v>
      </c>
      <c r="P13" s="18">
        <f>100*(I13+J13)/(I13+J13+K13+L13)</f>
        <v>5.8389782509144856</v>
      </c>
    </row>
    <row r="14" spans="1:16" x14ac:dyDescent="0.2">
      <c r="A14" s="5" t="s">
        <v>2</v>
      </c>
      <c r="B14" s="14">
        <v>0</v>
      </c>
      <c r="C14" s="14">
        <v>1044.9021739130435</v>
      </c>
      <c r="D14" s="14">
        <v>2170.6203837597332</v>
      </c>
      <c r="E14" s="14">
        <v>7770.0602219289449</v>
      </c>
      <c r="G14" s="14"/>
      <c r="H14" s="14" t="s">
        <v>54</v>
      </c>
      <c r="I14" s="14">
        <f>SUM(B15:B16)</f>
        <v>0</v>
      </c>
      <c r="J14" s="14">
        <f>SUM(C15:C16)</f>
        <v>9286.8814315180007</v>
      </c>
      <c r="K14" s="14">
        <f>SUM(D15:D16)</f>
        <v>8240.0728080948356</v>
      </c>
      <c r="L14" s="14">
        <f>SUM(E15:E16)</f>
        <v>15525.636090892522</v>
      </c>
      <c r="N14" s="14">
        <f t="shared" si="0"/>
        <v>0</v>
      </c>
      <c r="O14" s="14">
        <f t="shared" si="1"/>
        <v>37.428211075841631</v>
      </c>
      <c r="P14" s="18">
        <f t="shared" ref="P14:P20" si="2">100*(I14+J14)/(I14+J14+K14+L14)</f>
        <v>28.097287803028323</v>
      </c>
    </row>
    <row r="15" spans="1:16" x14ac:dyDescent="0.2">
      <c r="A15" t="s">
        <v>3</v>
      </c>
      <c r="B15" s="14">
        <v>0</v>
      </c>
      <c r="C15" s="14">
        <v>9286.8814315180007</v>
      </c>
      <c r="D15" s="14">
        <v>2745.8354566535354</v>
      </c>
      <c r="E15" s="14">
        <v>10508.805076838198</v>
      </c>
      <c r="G15" s="14"/>
      <c r="H15" s="14" t="s">
        <v>55</v>
      </c>
      <c r="I15" s="14">
        <f>SUM(B17:B20)</f>
        <v>73217.186490369437</v>
      </c>
      <c r="J15" s="14">
        <f>SUM(C17:C20)</f>
        <v>92523.959267026497</v>
      </c>
      <c r="K15" s="14">
        <f>SUM(D17:D20)</f>
        <v>45170.391667020071</v>
      </c>
      <c r="L15" s="14">
        <f>SUM(E17:E20)</f>
        <v>62433.693381871468</v>
      </c>
      <c r="N15" s="14">
        <f t="shared" si="0"/>
        <v>61.845328395037683</v>
      </c>
      <c r="O15" s="14">
        <f t="shared" si="1"/>
        <v>59.709190017653846</v>
      </c>
      <c r="P15" s="18">
        <f t="shared" si="2"/>
        <v>60.63436529275036</v>
      </c>
    </row>
    <row r="16" spans="1:16" x14ac:dyDescent="0.2">
      <c r="A16" t="s">
        <v>4</v>
      </c>
      <c r="B16" s="14">
        <v>0</v>
      </c>
      <c r="C16" s="14">
        <v>0</v>
      </c>
      <c r="D16" s="14">
        <v>5494.2373514412993</v>
      </c>
      <c r="E16" s="14">
        <v>5016.8310140543235</v>
      </c>
      <c r="G16" s="14"/>
      <c r="H16" s="14" t="s">
        <v>56</v>
      </c>
      <c r="I16" s="14">
        <f>SUM(B21:B24)</f>
        <v>763431.06451500487</v>
      </c>
      <c r="J16" s="14">
        <f>SUM(C21:C24)</f>
        <v>559912.73163735331</v>
      </c>
      <c r="K16" s="14">
        <f>SUM(D21:D24)</f>
        <v>78267.195303051383</v>
      </c>
      <c r="L16" s="14">
        <f>SUM(E21:E24)</f>
        <v>60074.05616602517</v>
      </c>
      <c r="N16" s="14">
        <f t="shared" si="0"/>
        <v>90.701276331500338</v>
      </c>
      <c r="O16" s="14">
        <f t="shared" si="1"/>
        <v>90.310429617561965</v>
      </c>
      <c r="P16" s="18">
        <f t="shared" si="2"/>
        <v>90.535495201637588</v>
      </c>
    </row>
    <row r="17" spans="1:16" x14ac:dyDescent="0.2">
      <c r="A17" t="s">
        <v>5</v>
      </c>
      <c r="B17" s="14">
        <v>0</v>
      </c>
      <c r="C17" s="14">
        <v>0</v>
      </c>
      <c r="D17" s="14">
        <v>4495.2207580101558</v>
      </c>
      <c r="E17" s="14">
        <v>11613.913794074138</v>
      </c>
      <c r="G17" s="14"/>
      <c r="H17" s="14" t="s">
        <v>57</v>
      </c>
      <c r="I17" s="14">
        <f>SUM(B25:B26)</f>
        <v>673400.60096293397</v>
      </c>
      <c r="J17" s="14">
        <f>SUM(C25:C26)</f>
        <v>495757.90065726114</v>
      </c>
      <c r="K17" s="14">
        <f>SUM(D25:D26)</f>
        <v>51206.857210045629</v>
      </c>
      <c r="L17" s="14">
        <f>SUM(E25:E26)</f>
        <v>28856.271422134887</v>
      </c>
      <c r="N17" s="14">
        <f t="shared" si="0"/>
        <v>92.933158963177334</v>
      </c>
      <c r="O17" s="14">
        <f t="shared" si="1"/>
        <v>94.499524992289452</v>
      </c>
      <c r="P17" s="18">
        <f t="shared" si="2"/>
        <v>93.590958826416909</v>
      </c>
    </row>
    <row r="18" spans="1:16" x14ac:dyDescent="0.2">
      <c r="A18" t="s">
        <v>6</v>
      </c>
      <c r="B18" s="14">
        <v>3916.0655714038062</v>
      </c>
      <c r="C18" s="14">
        <v>18747.081990449835</v>
      </c>
      <c r="D18" s="14">
        <v>12310.165320250815</v>
      </c>
      <c r="E18" s="14">
        <v>7347.0120976800317</v>
      </c>
      <c r="G18" s="14"/>
      <c r="H18" s="14" t="s">
        <v>58</v>
      </c>
      <c r="I18" s="14">
        <f>SUM(B27:B29)</f>
        <v>414442.92722094152</v>
      </c>
      <c r="J18" s="14">
        <f>SUM(C27:C29)</f>
        <v>660987.57403801591</v>
      </c>
      <c r="K18" s="14">
        <f>SUM(D27:D29)</f>
        <v>9003.286409736309</v>
      </c>
      <c r="L18" s="14">
        <f>SUM(E27:E29)</f>
        <v>36967.403594963966</v>
      </c>
      <c r="N18" s="14">
        <f t="shared" si="0"/>
        <v>97.873806372587183</v>
      </c>
      <c r="O18" s="14">
        <f t="shared" si="1"/>
        <v>94.703468736574678</v>
      </c>
      <c r="P18" s="18">
        <f t="shared" si="2"/>
        <v>95.900602713566045</v>
      </c>
    </row>
    <row r="19" spans="1:16" x14ac:dyDescent="0.2">
      <c r="A19" t="s">
        <v>7</v>
      </c>
      <c r="B19" s="14">
        <v>22570.505666335455</v>
      </c>
      <c r="C19" s="14">
        <v>33978.981600147323</v>
      </c>
      <c r="D19" s="14">
        <v>14474.573460941156</v>
      </c>
      <c r="E19" s="14">
        <v>24809.469042907825</v>
      </c>
      <c r="G19" s="14"/>
      <c r="H19" s="14"/>
      <c r="I19" s="14"/>
      <c r="K19" s="14"/>
      <c r="L19" s="14"/>
      <c r="P19" s="18"/>
    </row>
    <row r="20" spans="1:16" x14ac:dyDescent="0.2">
      <c r="A20" t="s">
        <v>8</v>
      </c>
      <c r="B20" s="14">
        <v>46730.615252630167</v>
      </c>
      <c r="C20" s="14">
        <v>39797.89567642934</v>
      </c>
      <c r="D20" s="14">
        <v>13890.432127817945</v>
      </c>
      <c r="E20" s="14">
        <v>18663.298447209476</v>
      </c>
      <c r="G20" s="14"/>
      <c r="H20" s="14"/>
      <c r="I20" s="14">
        <f>SUM(I13:I18)</f>
        <v>1924491.77918925</v>
      </c>
      <c r="J20" s="14">
        <f>SUM(J13:J18)</f>
        <v>1819513.9492050877</v>
      </c>
      <c r="K20" s="14">
        <f>SUM(K13:K18)</f>
        <v>199013.2455731876</v>
      </c>
      <c r="L20" s="14">
        <f>SUM(L13:L18)</f>
        <v>213582.00772607588</v>
      </c>
      <c r="N20" s="14">
        <f>100*I20/(I20+K20)</f>
        <v>90.628077482630303</v>
      </c>
      <c r="O20" s="14">
        <f>100*J20/(J20+L20)</f>
        <v>89.494740422952532</v>
      </c>
      <c r="P20" s="18">
        <f t="shared" si="2"/>
        <v>90.073734401824822</v>
      </c>
    </row>
    <row r="21" spans="1:16" x14ac:dyDescent="0.2">
      <c r="A21" t="s">
        <v>9</v>
      </c>
      <c r="B21" s="14">
        <v>56620.861494934041</v>
      </c>
      <c r="C21" s="14">
        <v>49289.598039007724</v>
      </c>
      <c r="D21" s="14">
        <v>12114.666664204464</v>
      </c>
      <c r="E21" s="14">
        <v>7168.8487714251196</v>
      </c>
      <c r="G21" s="14"/>
      <c r="H21" s="14"/>
      <c r="I21" s="14"/>
      <c r="K21" s="14"/>
      <c r="L21" s="14"/>
    </row>
    <row r="22" spans="1:16" x14ac:dyDescent="0.2">
      <c r="A22" t="s">
        <v>10</v>
      </c>
      <c r="B22" s="14">
        <v>123033.77681646601</v>
      </c>
      <c r="C22" s="14">
        <v>73238.255535402408</v>
      </c>
      <c r="D22" s="14">
        <v>18249.31444137256</v>
      </c>
      <c r="E22" s="14">
        <v>5912.5313311831214</v>
      </c>
      <c r="G22" s="14"/>
      <c r="H22" s="14"/>
      <c r="I22" s="14"/>
      <c r="K22" s="14"/>
      <c r="L22" s="14"/>
      <c r="N22" t="s">
        <v>77</v>
      </c>
    </row>
    <row r="23" spans="1:16" x14ac:dyDescent="0.2">
      <c r="A23" t="s">
        <v>11</v>
      </c>
      <c r="B23" s="14">
        <v>237156.62237854098</v>
      </c>
      <c r="C23" s="14">
        <v>154695.45986284982</v>
      </c>
      <c r="D23" s="14">
        <v>28823.425307591548</v>
      </c>
      <c r="E23" s="14">
        <v>13449.777096931524</v>
      </c>
      <c r="G23" s="14"/>
      <c r="H23" s="14"/>
      <c r="I23" s="14"/>
      <c r="K23" s="14"/>
      <c r="L23" s="14"/>
    </row>
    <row r="24" spans="1:16" x14ac:dyDescent="0.2">
      <c r="A24" t="s">
        <v>12</v>
      </c>
      <c r="B24" s="14">
        <v>346619.80382506381</v>
      </c>
      <c r="C24" s="14">
        <v>282689.41820009332</v>
      </c>
      <c r="D24" s="14">
        <v>19079.788889882802</v>
      </c>
      <c r="E24" s="14">
        <v>33542.898966485402</v>
      </c>
      <c r="G24" s="14"/>
      <c r="H24" s="14"/>
      <c r="I24" s="14"/>
      <c r="K24" s="14"/>
      <c r="L24" s="14"/>
    </row>
    <row r="25" spans="1:16" x14ac:dyDescent="0.2">
      <c r="A25" t="s">
        <v>13</v>
      </c>
      <c r="B25" s="14">
        <v>346255.54873379244</v>
      </c>
      <c r="C25" s="14">
        <v>237076.08462574333</v>
      </c>
      <c r="D25" s="14">
        <v>30812.3254277206</v>
      </c>
      <c r="E25" s="14">
        <v>17971.713931054917</v>
      </c>
      <c r="G25" s="14"/>
      <c r="H25" s="14"/>
      <c r="I25" s="14"/>
      <c r="K25" s="14"/>
      <c r="L25" s="14"/>
    </row>
    <row r="26" spans="1:16" x14ac:dyDescent="0.2">
      <c r="A26" t="s">
        <v>14</v>
      </c>
      <c r="B26" s="14">
        <v>327145.05222914153</v>
      </c>
      <c r="C26" s="14">
        <v>258681.81603151781</v>
      </c>
      <c r="D26" s="14">
        <v>20394.53178232503</v>
      </c>
      <c r="E26" s="14">
        <v>10884.55749107997</v>
      </c>
      <c r="G26" s="14"/>
      <c r="H26" s="14"/>
      <c r="I26" s="14"/>
      <c r="K26" s="14"/>
      <c r="L26" s="14"/>
    </row>
    <row r="27" spans="1:16" x14ac:dyDescent="0.2">
      <c r="A27" t="s">
        <v>15</v>
      </c>
      <c r="B27" s="14">
        <v>232097.30266589395</v>
      </c>
      <c r="C27" s="14">
        <v>265787.52596834465</v>
      </c>
      <c r="D27" s="14">
        <v>9003.286409736309</v>
      </c>
      <c r="E27" s="14">
        <v>14228.049582786833</v>
      </c>
      <c r="G27" s="14"/>
      <c r="H27" s="14"/>
      <c r="I27" s="14"/>
      <c r="K27" s="14"/>
      <c r="L27" s="14"/>
    </row>
    <row r="28" spans="1:16" x14ac:dyDescent="0.2">
      <c r="A28" t="s">
        <v>16</v>
      </c>
      <c r="B28" s="14">
        <v>104909.91229148368</v>
      </c>
      <c r="C28" s="14">
        <v>222958.75145233196</v>
      </c>
      <c r="D28" s="14">
        <v>0</v>
      </c>
      <c r="E28" s="14">
        <v>8826.7998975556657</v>
      </c>
      <c r="G28" s="14"/>
      <c r="H28" s="14"/>
      <c r="I28" s="14"/>
      <c r="K28" s="14"/>
      <c r="L28" s="14"/>
    </row>
    <row r="29" spans="1:16" x14ac:dyDescent="0.2">
      <c r="A29" t="s">
        <v>17</v>
      </c>
      <c r="B29" s="14">
        <v>77435.712263563852</v>
      </c>
      <c r="C29" s="14">
        <v>172241.29661733928</v>
      </c>
      <c r="D29" s="14">
        <v>0</v>
      </c>
      <c r="E29" s="14">
        <v>13912.554114621465</v>
      </c>
      <c r="G29" s="14"/>
      <c r="H29" s="14"/>
      <c r="I29" s="14"/>
      <c r="K29" s="14"/>
      <c r="L29" s="14"/>
    </row>
    <row r="30" spans="1:16" x14ac:dyDescent="0.2">
      <c r="G30" s="14"/>
      <c r="H30" s="14"/>
      <c r="I30" s="14"/>
      <c r="K30" s="14"/>
      <c r="L30" s="14"/>
    </row>
    <row r="31" spans="1:16" x14ac:dyDescent="0.2">
      <c r="B31" s="14">
        <f>SUM(B12:B29)</f>
        <v>1924491.77918925</v>
      </c>
      <c r="C31" s="14">
        <f>SUM(C12:C29)</f>
        <v>1819513.9492050877</v>
      </c>
      <c r="D31" s="14">
        <f>SUM(D12:D29)</f>
        <v>199013.24557318757</v>
      </c>
      <c r="E31" s="14">
        <f>SUM(E12:E29)</f>
        <v>213582.00772607586</v>
      </c>
      <c r="F31" s="14">
        <f>+B31+D31</f>
        <v>2123505.0247624377</v>
      </c>
      <c r="G31" s="14">
        <f>+C31+E31</f>
        <v>2033095.9569311636</v>
      </c>
      <c r="H31" s="14"/>
      <c r="I31" s="14"/>
      <c r="K31" s="14"/>
      <c r="L31" s="14"/>
    </row>
    <row r="32" spans="1:16" x14ac:dyDescent="0.2">
      <c r="B32" s="14">
        <f t="shared" ref="B32:G32" si="3">+B31/5</f>
        <v>384898.35583785002</v>
      </c>
      <c r="C32" s="14">
        <f t="shared" si="3"/>
        <v>363902.78984101757</v>
      </c>
      <c r="D32" s="14">
        <f t="shared" si="3"/>
        <v>39802.649114637512</v>
      </c>
      <c r="E32" s="14">
        <f t="shared" si="3"/>
        <v>42716.401545215173</v>
      </c>
      <c r="F32" s="14">
        <f t="shared" si="3"/>
        <v>424701.00495248754</v>
      </c>
      <c r="G32" s="14">
        <f t="shared" si="3"/>
        <v>406619.19138623273</v>
      </c>
      <c r="H32" s="14"/>
      <c r="I32" s="14"/>
      <c r="K32" s="14"/>
      <c r="L32" s="14"/>
    </row>
    <row r="33" spans="6:12" x14ac:dyDescent="0.2">
      <c r="G33" s="14"/>
      <c r="H33" s="14"/>
      <c r="I33" s="14"/>
      <c r="K33" s="14"/>
      <c r="L33" s="14"/>
    </row>
    <row r="34" spans="6:12" x14ac:dyDescent="0.2">
      <c r="F34" s="14"/>
      <c r="G34" s="14"/>
      <c r="H34" s="14"/>
      <c r="I34" s="14"/>
      <c r="K34" s="14"/>
      <c r="L34" s="14"/>
    </row>
    <row r="35" spans="6:12" x14ac:dyDescent="0.2">
      <c r="G35" s="14"/>
      <c r="H35" s="14"/>
      <c r="I35" s="14"/>
      <c r="K35" s="14"/>
      <c r="L35" s="14"/>
    </row>
    <row r="36" spans="6:12" x14ac:dyDescent="0.2">
      <c r="G36" s="14"/>
      <c r="H36" s="14"/>
      <c r="I36" s="14"/>
      <c r="K36" s="14"/>
      <c r="L36" s="14"/>
    </row>
    <row r="37" spans="6:12" x14ac:dyDescent="0.2">
      <c r="G37" s="14"/>
      <c r="H37" s="14"/>
      <c r="I37" s="14"/>
      <c r="K37" s="14"/>
      <c r="L37" s="14"/>
    </row>
    <row r="38" spans="6:12" x14ac:dyDescent="0.2">
      <c r="G38" s="14"/>
      <c r="H38" s="14"/>
      <c r="I38" s="14"/>
      <c r="K38" s="14"/>
      <c r="L38" s="14"/>
    </row>
    <row r="39" spans="6:12" x14ac:dyDescent="0.2">
      <c r="G39" s="14"/>
      <c r="H39" s="14"/>
      <c r="I39" s="14"/>
      <c r="K39" s="14"/>
      <c r="L39" s="14"/>
    </row>
    <row r="40" spans="6:12" x14ac:dyDescent="0.2">
      <c r="G40" s="14"/>
      <c r="H40" s="14"/>
      <c r="I40" s="14"/>
      <c r="K40" s="14"/>
      <c r="L40" s="14"/>
    </row>
    <row r="41" spans="6:12" x14ac:dyDescent="0.2">
      <c r="G41" s="14"/>
      <c r="H41" s="14"/>
      <c r="I41" s="14"/>
      <c r="K41" s="14"/>
      <c r="L41" s="14"/>
    </row>
    <row r="42" spans="6:12" x14ac:dyDescent="0.2">
      <c r="G42" s="14"/>
      <c r="H42" s="14"/>
      <c r="I42" s="14"/>
      <c r="K42" s="14"/>
      <c r="L42" s="14"/>
    </row>
    <row r="43" spans="6:12" x14ac:dyDescent="0.2">
      <c r="G43" s="14"/>
      <c r="H43" s="14"/>
      <c r="I43" s="14"/>
      <c r="K43" s="14"/>
      <c r="L43" s="14"/>
    </row>
    <row r="44" spans="6:12" x14ac:dyDescent="0.2">
      <c r="G44" s="14"/>
      <c r="H44" s="14"/>
      <c r="I44" s="14"/>
      <c r="J44" s="14"/>
      <c r="K44" s="14"/>
      <c r="L44" s="14"/>
    </row>
    <row r="45" spans="6:12" x14ac:dyDescent="0.2">
      <c r="G45" s="14"/>
      <c r="H45" s="14"/>
      <c r="I45" s="14"/>
      <c r="J45" s="14"/>
      <c r="K45" s="14"/>
      <c r="L45" s="14"/>
    </row>
  </sheetData>
  <phoneticPr fontId="4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6"/>
  <sheetViews>
    <sheetView workbookViewId="0">
      <selection activeCell="B42" sqref="B42"/>
    </sheetView>
  </sheetViews>
  <sheetFormatPr defaultRowHeight="12.75" x14ac:dyDescent="0.2"/>
  <cols>
    <col min="1" max="1" width="30.85546875" customWidth="1"/>
    <col min="2" max="5" width="13" customWidth="1"/>
    <col min="10" max="10" width="10.28515625" customWidth="1"/>
    <col min="14" max="14" width="9.5703125" bestFit="1" customWidth="1"/>
    <col min="15" max="15" width="11.28515625" customWidth="1"/>
    <col min="18" max="18" width="10.140625" customWidth="1"/>
  </cols>
  <sheetData>
    <row r="1" spans="1:18" x14ac:dyDescent="0.2">
      <c r="A1" t="s">
        <v>71</v>
      </c>
    </row>
    <row r="2" spans="1:18" x14ac:dyDescent="0.2">
      <c r="A2" t="s">
        <v>30</v>
      </c>
    </row>
    <row r="3" spans="1:18" x14ac:dyDescent="0.2">
      <c r="A3" t="s">
        <v>22</v>
      </c>
      <c r="B3" s="20" t="s">
        <v>29</v>
      </c>
      <c r="D3" t="s">
        <v>64</v>
      </c>
    </row>
    <row r="4" spans="1:18" x14ac:dyDescent="0.2">
      <c r="A4" s="20" t="s">
        <v>24</v>
      </c>
      <c r="B4" s="20" t="s">
        <v>0</v>
      </c>
      <c r="C4" s="20" t="s">
        <v>1</v>
      </c>
      <c r="D4" s="20" t="s">
        <v>0</v>
      </c>
      <c r="E4" s="20" t="s">
        <v>1</v>
      </c>
    </row>
    <row r="5" spans="1:18" x14ac:dyDescent="0.2">
      <c r="A5" s="34" t="s">
        <v>18</v>
      </c>
      <c r="B5" s="23">
        <v>224</v>
      </c>
      <c r="C5" s="23">
        <v>241</v>
      </c>
      <c r="D5" s="24">
        <v>0.47499000000000002</v>
      </c>
      <c r="E5" s="25">
        <v>0.53351999999999999</v>
      </c>
      <c r="P5" s="2"/>
      <c r="Q5" s="2"/>
      <c r="R5" s="2"/>
    </row>
    <row r="6" spans="1:18" x14ac:dyDescent="0.2">
      <c r="A6" s="35" t="s">
        <v>19</v>
      </c>
      <c r="B6" s="27">
        <v>506</v>
      </c>
      <c r="C6" s="27">
        <v>603</v>
      </c>
      <c r="D6" s="28">
        <v>1.00329</v>
      </c>
      <c r="E6" s="29">
        <v>1.2527600000000001</v>
      </c>
      <c r="P6" s="2"/>
      <c r="Q6" s="2"/>
      <c r="R6" s="2"/>
    </row>
    <row r="7" spans="1:18" x14ac:dyDescent="0.2">
      <c r="A7" s="36" t="s">
        <v>2</v>
      </c>
      <c r="B7" s="27">
        <v>823</v>
      </c>
      <c r="C7" s="27">
        <v>997</v>
      </c>
      <c r="D7" s="28">
        <v>1.6101099999999999</v>
      </c>
      <c r="E7" s="29">
        <v>2.0436200000000002</v>
      </c>
      <c r="P7" s="2"/>
      <c r="Q7" s="2"/>
      <c r="R7" s="2"/>
    </row>
    <row r="8" spans="1:18" x14ac:dyDescent="0.2">
      <c r="A8" s="36" t="s">
        <v>3</v>
      </c>
      <c r="B8" s="27">
        <v>1182</v>
      </c>
      <c r="C8" s="27">
        <v>1365</v>
      </c>
      <c r="D8" s="28">
        <v>2.2959900000000002</v>
      </c>
      <c r="E8" s="29">
        <v>2.77495</v>
      </c>
      <c r="P8" s="2"/>
      <c r="Q8" s="2"/>
      <c r="R8" s="2"/>
    </row>
    <row r="9" spans="1:18" x14ac:dyDescent="0.2">
      <c r="A9" s="36" t="s">
        <v>4</v>
      </c>
      <c r="B9" s="27">
        <v>1684</v>
      </c>
      <c r="C9" s="27">
        <v>1821</v>
      </c>
      <c r="D9" s="28">
        <v>3.2218200000000001</v>
      </c>
      <c r="E9" s="29">
        <v>3.5567600000000001</v>
      </c>
      <c r="P9" s="2"/>
      <c r="Q9" s="2"/>
      <c r="R9" s="2"/>
    </row>
    <row r="10" spans="1:18" x14ac:dyDescent="0.2">
      <c r="A10" s="36" t="s">
        <v>5</v>
      </c>
      <c r="B10" s="27">
        <v>2372</v>
      </c>
      <c r="C10" s="27">
        <v>2314</v>
      </c>
      <c r="D10" s="28">
        <v>4.7054999999999998</v>
      </c>
      <c r="E10" s="29">
        <v>4.6516000000000002</v>
      </c>
      <c r="P10" s="2"/>
      <c r="Q10" s="2"/>
      <c r="R10" s="2"/>
    </row>
    <row r="11" spans="1:18" x14ac:dyDescent="0.2">
      <c r="A11" s="36" t="s">
        <v>6</v>
      </c>
      <c r="B11" s="27">
        <v>3673</v>
      </c>
      <c r="C11" s="27">
        <v>3236</v>
      </c>
      <c r="D11" s="28">
        <v>7.2977699999999999</v>
      </c>
      <c r="E11" s="29">
        <v>6.4530700000000003</v>
      </c>
      <c r="P11" s="2"/>
      <c r="Q11" s="2"/>
      <c r="R11" s="2"/>
    </row>
    <row r="12" spans="1:18" x14ac:dyDescent="0.2">
      <c r="A12" s="36" t="s">
        <v>7</v>
      </c>
      <c r="B12" s="27">
        <v>6694</v>
      </c>
      <c r="C12" s="27">
        <v>5380</v>
      </c>
      <c r="D12" s="28">
        <v>11.946719999999999</v>
      </c>
      <c r="E12" s="29">
        <v>9.5849200000000003</v>
      </c>
      <c r="P12" s="2"/>
      <c r="Q12" s="2"/>
      <c r="R12" s="2"/>
    </row>
    <row r="13" spans="1:18" x14ac:dyDescent="0.2">
      <c r="A13" s="36" t="s">
        <v>8</v>
      </c>
      <c r="B13" s="27">
        <v>13189</v>
      </c>
      <c r="C13" s="27">
        <v>9680</v>
      </c>
      <c r="D13" s="28">
        <v>20.176670000000001</v>
      </c>
      <c r="E13" s="29">
        <v>15.0716</v>
      </c>
      <c r="P13" s="2"/>
      <c r="Q13" s="2"/>
      <c r="R13" s="2"/>
    </row>
    <row r="14" spans="1:18" x14ac:dyDescent="0.2">
      <c r="A14" s="36" t="s">
        <v>9</v>
      </c>
      <c r="B14" s="27">
        <v>22318</v>
      </c>
      <c r="C14" s="27">
        <v>15748</v>
      </c>
      <c r="D14" s="28">
        <v>34.057270000000003</v>
      </c>
      <c r="E14" s="29">
        <v>24.491289999999999</v>
      </c>
      <c r="P14" s="2"/>
      <c r="Q14" s="2"/>
      <c r="R14" s="2"/>
    </row>
    <row r="15" spans="1:18" x14ac:dyDescent="0.2">
      <c r="A15" s="36" t="s">
        <v>10</v>
      </c>
      <c r="B15" s="27">
        <v>33391</v>
      </c>
      <c r="C15" s="27">
        <v>23751</v>
      </c>
      <c r="D15" s="28">
        <v>55.556190000000001</v>
      </c>
      <c r="E15" s="29">
        <v>39.898800000000001</v>
      </c>
      <c r="P15" s="2"/>
      <c r="Q15" s="2"/>
      <c r="R15" s="2"/>
    </row>
    <row r="16" spans="1:18" x14ac:dyDescent="0.2">
      <c r="A16" s="36" t="s">
        <v>11</v>
      </c>
      <c r="B16" s="27">
        <v>46522</v>
      </c>
      <c r="C16" s="27">
        <v>34318</v>
      </c>
      <c r="D16" s="28">
        <v>85.057419999999993</v>
      </c>
      <c r="E16" s="29">
        <v>63.166930000000001</v>
      </c>
      <c r="P16" s="2"/>
      <c r="Q16" s="2"/>
      <c r="R16" s="2"/>
    </row>
    <row r="17" spans="1:28" x14ac:dyDescent="0.2">
      <c r="A17" s="36" t="s">
        <v>12</v>
      </c>
      <c r="B17" s="27">
        <v>66309</v>
      </c>
      <c r="C17" s="27">
        <v>52040</v>
      </c>
      <c r="D17" s="28">
        <v>119.81117</v>
      </c>
      <c r="E17" s="29">
        <v>94.582229999999996</v>
      </c>
      <c r="P17" s="2"/>
      <c r="Q17" s="2"/>
      <c r="R17" s="2"/>
    </row>
    <row r="18" spans="1:28" x14ac:dyDescent="0.2">
      <c r="A18" s="36" t="s">
        <v>13</v>
      </c>
      <c r="B18" s="27">
        <v>60164</v>
      </c>
      <c r="C18" s="27">
        <v>52516</v>
      </c>
      <c r="D18" s="28">
        <v>153.98148</v>
      </c>
      <c r="E18" s="29">
        <v>131.34322</v>
      </c>
      <c r="P18" s="2"/>
      <c r="Q18" s="2"/>
      <c r="R18" s="2"/>
    </row>
    <row r="19" spans="1:28" x14ac:dyDescent="0.2">
      <c r="A19" s="36" t="s">
        <v>14</v>
      </c>
      <c r="B19" s="27">
        <v>54723</v>
      </c>
      <c r="C19" s="27">
        <v>56055</v>
      </c>
      <c r="D19" s="28">
        <v>180.87736000000001</v>
      </c>
      <c r="E19" s="29">
        <v>167.34164999999999</v>
      </c>
      <c r="P19" s="2"/>
      <c r="Q19" s="2"/>
      <c r="R19" s="2"/>
      <c r="U19" s="2"/>
      <c r="V19" s="2"/>
      <c r="X19" s="2"/>
      <c r="Y19" s="2"/>
      <c r="AA19" s="2"/>
      <c r="AB19" s="2"/>
    </row>
    <row r="20" spans="1:28" x14ac:dyDescent="0.2">
      <c r="A20" s="36" t="s">
        <v>15</v>
      </c>
      <c r="B20" s="27">
        <v>42874</v>
      </c>
      <c r="C20" s="27">
        <v>54590</v>
      </c>
      <c r="D20" s="28">
        <v>195.67572999999999</v>
      </c>
      <c r="E20" s="29">
        <v>194.81691000000001</v>
      </c>
      <c r="P20" s="2"/>
      <c r="Q20" s="2"/>
      <c r="R20" s="2"/>
      <c r="U20" s="2"/>
      <c r="V20" s="2"/>
      <c r="X20" s="2"/>
      <c r="Y20" s="2"/>
      <c r="AA20" s="2"/>
      <c r="AB20" s="2"/>
    </row>
    <row r="21" spans="1:28" x14ac:dyDescent="0.2">
      <c r="A21" s="36" t="s">
        <v>16</v>
      </c>
      <c r="B21" s="27">
        <v>27405</v>
      </c>
      <c r="C21" s="27">
        <v>45780</v>
      </c>
      <c r="D21" s="28">
        <v>196.66272000000001</v>
      </c>
      <c r="E21" s="29">
        <v>206.70224999999999</v>
      </c>
      <c r="P21" s="2"/>
      <c r="Q21" s="2"/>
      <c r="R21" s="2"/>
      <c r="U21" s="2"/>
      <c r="V21" s="2"/>
      <c r="X21" s="2"/>
      <c r="Y21" s="2"/>
      <c r="AA21" s="2"/>
      <c r="AB21" s="2"/>
    </row>
    <row r="22" spans="1:28" x14ac:dyDescent="0.2">
      <c r="A22" s="37" t="s">
        <v>17</v>
      </c>
      <c r="B22" s="31">
        <v>15884</v>
      </c>
      <c r="C22" s="31">
        <v>40592</v>
      </c>
      <c r="D22" s="32">
        <v>178.54069999999999</v>
      </c>
      <c r="E22" s="33">
        <v>186.41220000000001</v>
      </c>
      <c r="P22" s="2"/>
      <c r="Q22" s="2"/>
      <c r="R22" s="2"/>
      <c r="U22" s="2"/>
      <c r="V22" s="2"/>
      <c r="X22" s="2"/>
      <c r="Y22" s="2"/>
      <c r="AA22" s="2"/>
      <c r="AB22" s="2"/>
    </row>
    <row r="23" spans="1:28" x14ac:dyDescent="0.2">
      <c r="A23" s="22" t="s">
        <v>65</v>
      </c>
      <c r="B23" s="23">
        <v>399937</v>
      </c>
      <c r="C23" s="23">
        <v>401026</v>
      </c>
      <c r="D23" s="24">
        <v>48.515520000000002</v>
      </c>
      <c r="E23" s="25">
        <v>47.671320000000001</v>
      </c>
      <c r="U23" s="2"/>
      <c r="V23" s="2"/>
      <c r="X23" s="2"/>
      <c r="Y23" s="2"/>
      <c r="AA23" s="2"/>
      <c r="AB23" s="2"/>
    </row>
    <row r="24" spans="1:28" x14ac:dyDescent="0.2">
      <c r="A24" s="26" t="s">
        <v>66</v>
      </c>
      <c r="B24" s="27">
        <v>387814</v>
      </c>
      <c r="C24" s="27">
        <v>388582</v>
      </c>
      <c r="D24" s="28">
        <v>47.04495</v>
      </c>
      <c r="E24" s="29">
        <v>46.191969999999998</v>
      </c>
      <c r="U24" s="2"/>
      <c r="V24" s="2"/>
      <c r="X24" s="2"/>
      <c r="Y24" s="2"/>
      <c r="AA24" s="2"/>
      <c r="AB24" s="2"/>
    </row>
    <row r="25" spans="1:28" x14ac:dyDescent="0.2">
      <c r="A25" s="26" t="s">
        <v>67</v>
      </c>
      <c r="B25" s="27">
        <v>412059</v>
      </c>
      <c r="C25" s="27">
        <v>413471</v>
      </c>
      <c r="D25" s="28">
        <v>49.986089999999997</v>
      </c>
      <c r="E25" s="29">
        <v>49.150669999999998</v>
      </c>
      <c r="U25" s="2"/>
      <c r="V25" s="2"/>
      <c r="X25" s="2"/>
      <c r="Y25" s="2"/>
      <c r="AA25" s="2"/>
      <c r="AB25" s="2"/>
    </row>
    <row r="26" spans="1:28" x14ac:dyDescent="0.2">
      <c r="A26" s="26" t="s">
        <v>68</v>
      </c>
      <c r="B26" s="27">
        <v>1553</v>
      </c>
      <c r="C26" s="27">
        <v>1840</v>
      </c>
      <c r="D26" s="28">
        <v>1.044</v>
      </c>
      <c r="E26" s="29">
        <v>1.29609</v>
      </c>
      <c r="U26" s="2"/>
      <c r="V26" s="2"/>
      <c r="X26" s="2"/>
      <c r="Y26" s="2"/>
      <c r="AA26" s="2"/>
      <c r="AB26" s="2"/>
    </row>
    <row r="27" spans="1:28" x14ac:dyDescent="0.2">
      <c r="A27" s="26" t="s">
        <v>69</v>
      </c>
      <c r="B27" s="27">
        <v>197334</v>
      </c>
      <c r="C27" s="27">
        <v>149652</v>
      </c>
      <c r="D27" s="28">
        <v>35.140180000000001</v>
      </c>
      <c r="E27" s="29">
        <v>27.022069999999999</v>
      </c>
      <c r="U27" s="2"/>
      <c r="V27" s="2"/>
      <c r="X27" s="2"/>
      <c r="Y27" s="2"/>
      <c r="AA27" s="2"/>
      <c r="AB27" s="2"/>
    </row>
    <row r="28" spans="1:28" x14ac:dyDescent="0.2">
      <c r="A28" s="30" t="s">
        <v>70</v>
      </c>
      <c r="B28" s="31">
        <v>201050</v>
      </c>
      <c r="C28" s="31">
        <v>249534</v>
      </c>
      <c r="D28" s="32">
        <v>176.25324000000001</v>
      </c>
      <c r="E28" s="33">
        <v>171.58833000000001</v>
      </c>
      <c r="U28" s="2"/>
      <c r="V28" s="2"/>
      <c r="X28" s="2"/>
      <c r="Y28" s="2"/>
      <c r="AA28" s="2"/>
      <c r="AB28" s="2"/>
    </row>
    <row r="29" spans="1:28" x14ac:dyDescent="0.2">
      <c r="U29" s="2"/>
      <c r="V29" s="2"/>
      <c r="X29" s="2"/>
      <c r="Y29" s="2"/>
      <c r="AA29" s="2"/>
      <c r="AB29" s="2"/>
    </row>
    <row r="30" spans="1:28" x14ac:dyDescent="0.2">
      <c r="U30" s="2"/>
      <c r="V30" s="2"/>
      <c r="X30" s="2"/>
      <c r="Y30" s="2"/>
      <c r="AA30" s="2"/>
      <c r="AB30" s="2"/>
    </row>
    <row r="31" spans="1:28" x14ac:dyDescent="0.2">
      <c r="A31" t="s">
        <v>23</v>
      </c>
      <c r="B31" s="20" t="s">
        <v>29</v>
      </c>
      <c r="D31" t="s">
        <v>64</v>
      </c>
      <c r="U31" s="2"/>
      <c r="V31" s="2"/>
      <c r="X31" s="2"/>
      <c r="Y31" s="2"/>
      <c r="AA31" s="2"/>
      <c r="AB31" s="2"/>
    </row>
    <row r="32" spans="1:28" x14ac:dyDescent="0.2">
      <c r="A32" s="20" t="s">
        <v>24</v>
      </c>
      <c r="B32" s="20" t="s">
        <v>0</v>
      </c>
      <c r="C32" s="20" t="s">
        <v>1</v>
      </c>
      <c r="D32" s="20" t="s">
        <v>0</v>
      </c>
      <c r="E32" s="20" t="s">
        <v>1</v>
      </c>
      <c r="U32" s="2"/>
      <c r="V32" s="2"/>
      <c r="X32" s="2"/>
      <c r="Y32" s="2"/>
      <c r="AA32" s="2"/>
      <c r="AB32" s="2"/>
    </row>
    <row r="33" spans="1:28" x14ac:dyDescent="0.2">
      <c r="A33" s="20" t="s">
        <v>18</v>
      </c>
      <c r="B33" s="14">
        <v>175</v>
      </c>
      <c r="C33" s="14">
        <v>452</v>
      </c>
      <c r="D33" s="15">
        <v>0.37153000000000003</v>
      </c>
      <c r="E33" s="15">
        <v>1.0056499999999999</v>
      </c>
      <c r="U33" s="2"/>
      <c r="V33" s="2"/>
      <c r="X33" s="2"/>
      <c r="Y33" s="2"/>
      <c r="AA33" s="2"/>
      <c r="AB33" s="2"/>
    </row>
    <row r="34" spans="1:28" x14ac:dyDescent="0.2">
      <c r="A34" s="21" t="s">
        <v>19</v>
      </c>
      <c r="B34" s="14">
        <v>148</v>
      </c>
      <c r="C34" s="14">
        <v>302</v>
      </c>
      <c r="D34" s="15">
        <v>0.29615000000000002</v>
      </c>
      <c r="E34" s="15">
        <v>0.63302000000000003</v>
      </c>
      <c r="U34" s="2"/>
      <c r="V34" s="2"/>
      <c r="X34" s="2"/>
      <c r="Y34" s="2"/>
      <c r="AA34" s="2"/>
      <c r="AB34" s="2"/>
    </row>
    <row r="35" spans="1:28" x14ac:dyDescent="0.2">
      <c r="A35" s="20" t="s">
        <v>2</v>
      </c>
      <c r="B35" s="14">
        <v>153</v>
      </c>
      <c r="C35" s="14">
        <v>254</v>
      </c>
      <c r="D35" s="15">
        <v>0.29880000000000001</v>
      </c>
      <c r="E35" s="15">
        <v>0.51683000000000001</v>
      </c>
      <c r="U35" s="2"/>
      <c r="V35" s="2"/>
      <c r="X35" s="2"/>
      <c r="Y35" s="2"/>
      <c r="AA35" s="2"/>
      <c r="AB35" s="2"/>
    </row>
    <row r="36" spans="1:28" x14ac:dyDescent="0.2">
      <c r="A36" s="20" t="s">
        <v>3</v>
      </c>
      <c r="B36" s="14">
        <v>186</v>
      </c>
      <c r="C36" s="14">
        <v>254</v>
      </c>
      <c r="D36" s="15">
        <v>0.36203000000000002</v>
      </c>
      <c r="E36" s="15">
        <v>0.51907999999999999</v>
      </c>
      <c r="U36" s="2"/>
      <c r="V36" s="2"/>
      <c r="X36" s="2"/>
      <c r="Y36" s="2"/>
      <c r="AA36" s="2"/>
      <c r="AB36" s="2"/>
    </row>
    <row r="37" spans="1:28" x14ac:dyDescent="0.2">
      <c r="A37" s="20" t="s">
        <v>4</v>
      </c>
      <c r="B37" s="14">
        <v>264</v>
      </c>
      <c r="C37" s="14">
        <v>315</v>
      </c>
      <c r="D37" s="15">
        <v>0.50221000000000005</v>
      </c>
      <c r="E37" s="15">
        <v>0.61124999999999996</v>
      </c>
      <c r="U37" s="2"/>
      <c r="V37" s="2"/>
      <c r="X37" s="2"/>
      <c r="Y37" s="2"/>
      <c r="AA37" s="2"/>
      <c r="AB37" s="2"/>
    </row>
    <row r="38" spans="1:28" x14ac:dyDescent="0.2">
      <c r="A38" s="20" t="s">
        <v>5</v>
      </c>
      <c r="B38" s="14">
        <v>387</v>
      </c>
      <c r="C38" s="14">
        <v>404</v>
      </c>
      <c r="D38" s="15">
        <v>0.76419999999999999</v>
      </c>
      <c r="E38" s="15">
        <v>0.80832000000000004</v>
      </c>
      <c r="U38" s="2"/>
      <c r="V38" s="2"/>
      <c r="X38" s="2"/>
      <c r="Y38" s="2"/>
      <c r="AA38" s="2"/>
      <c r="AB38" s="2"/>
    </row>
    <row r="39" spans="1:28" x14ac:dyDescent="0.2">
      <c r="A39" s="20" t="s">
        <v>6</v>
      </c>
      <c r="B39" s="14">
        <v>619</v>
      </c>
      <c r="C39" s="14">
        <v>581</v>
      </c>
      <c r="D39" s="15">
        <v>1.2278500000000001</v>
      </c>
      <c r="E39" s="15">
        <v>1.1552100000000001</v>
      </c>
      <c r="U39" s="2"/>
      <c r="V39" s="2"/>
      <c r="X39" s="2"/>
      <c r="Y39" s="2"/>
      <c r="AA39" s="2"/>
      <c r="AB39" s="2"/>
    </row>
    <row r="40" spans="1:28" x14ac:dyDescent="0.2">
      <c r="A40" s="20" t="s">
        <v>7</v>
      </c>
      <c r="B40" s="14">
        <v>1103</v>
      </c>
      <c r="C40" s="14">
        <v>947</v>
      </c>
      <c r="D40" s="15">
        <v>2.0143300000000002</v>
      </c>
      <c r="E40" s="15">
        <v>1.7249000000000001</v>
      </c>
      <c r="U40" s="2"/>
      <c r="V40" s="2"/>
      <c r="X40" s="2"/>
      <c r="Y40" s="2"/>
      <c r="AA40" s="2"/>
      <c r="AB40" s="2"/>
    </row>
    <row r="41" spans="1:28" x14ac:dyDescent="0.2">
      <c r="A41" s="20" t="s">
        <v>8</v>
      </c>
      <c r="B41" s="14">
        <v>2134</v>
      </c>
      <c r="C41" s="14">
        <v>1675</v>
      </c>
      <c r="D41" s="15">
        <v>3.2772199999999998</v>
      </c>
      <c r="E41" s="15">
        <v>2.6131600000000001</v>
      </c>
      <c r="U41" s="2"/>
      <c r="V41" s="2"/>
      <c r="X41" s="2"/>
      <c r="Y41" s="2"/>
      <c r="AA41" s="2"/>
      <c r="AB41" s="2"/>
    </row>
    <row r="42" spans="1:28" x14ac:dyDescent="0.2">
      <c r="A42" s="20" t="s">
        <v>9</v>
      </c>
      <c r="B42" s="14">
        <v>3379</v>
      </c>
      <c r="C42" s="14">
        <v>2518</v>
      </c>
      <c r="D42" s="15">
        <v>5.1583800000000002</v>
      </c>
      <c r="E42" s="15">
        <v>3.9178000000000002</v>
      </c>
      <c r="U42" s="2"/>
      <c r="V42" s="2"/>
      <c r="X42" s="2"/>
      <c r="Y42" s="2"/>
      <c r="AA42" s="2"/>
      <c r="AB42" s="2"/>
    </row>
    <row r="43" spans="1:28" x14ac:dyDescent="0.2">
      <c r="A43" s="20" t="s">
        <v>10</v>
      </c>
      <c r="B43" s="14">
        <v>4663</v>
      </c>
      <c r="C43" s="14">
        <v>3419</v>
      </c>
      <c r="D43" s="15">
        <v>7.6957199999999997</v>
      </c>
      <c r="E43" s="15">
        <v>5.6941300000000004</v>
      </c>
      <c r="U43" s="2"/>
      <c r="V43" s="2"/>
      <c r="X43" s="2"/>
      <c r="Y43" s="2"/>
      <c r="AA43" s="2"/>
      <c r="AB43" s="2"/>
    </row>
    <row r="44" spans="1:28" x14ac:dyDescent="0.2">
      <c r="A44" s="20" t="s">
        <v>11</v>
      </c>
      <c r="B44" s="14">
        <v>5892</v>
      </c>
      <c r="C44" s="14">
        <v>4318</v>
      </c>
      <c r="D44" s="15">
        <v>10.706060000000001</v>
      </c>
      <c r="E44" s="15">
        <v>7.8921999999999999</v>
      </c>
      <c r="U44" s="2"/>
      <c r="V44" s="2"/>
      <c r="X44" s="2"/>
      <c r="Y44" s="2"/>
      <c r="AA44" s="2"/>
      <c r="AB44" s="2"/>
    </row>
    <row r="45" spans="1:28" x14ac:dyDescent="0.2">
      <c r="A45" s="20" t="s">
        <v>12</v>
      </c>
      <c r="B45" s="14">
        <v>7476</v>
      </c>
      <c r="C45" s="14">
        <v>5587</v>
      </c>
      <c r="D45" s="15">
        <v>13.72059</v>
      </c>
      <c r="E45" s="15">
        <v>10.30485</v>
      </c>
      <c r="U45" s="2"/>
      <c r="V45" s="2"/>
      <c r="X45" s="2"/>
      <c r="Y45" s="2"/>
      <c r="AA45" s="2"/>
      <c r="AB45" s="2"/>
    </row>
    <row r="46" spans="1:28" x14ac:dyDescent="0.2">
      <c r="A46" s="20" t="s">
        <v>13</v>
      </c>
      <c r="B46" s="14">
        <v>6618</v>
      </c>
      <c r="C46" s="14">
        <v>5286</v>
      </c>
      <c r="D46" s="15">
        <v>16.06859</v>
      </c>
      <c r="E46" s="15">
        <v>12.573040000000001</v>
      </c>
      <c r="U46" s="2"/>
      <c r="V46" s="2"/>
      <c r="X46" s="2"/>
      <c r="Y46" s="2"/>
      <c r="AA46" s="2"/>
      <c r="AB46" s="2"/>
    </row>
    <row r="47" spans="1:28" x14ac:dyDescent="0.2">
      <c r="A47" s="20" t="s">
        <v>14</v>
      </c>
      <c r="B47" s="14">
        <v>5247</v>
      </c>
      <c r="C47" s="14">
        <v>4816</v>
      </c>
      <c r="D47" s="15">
        <v>17.128260000000001</v>
      </c>
      <c r="E47" s="15">
        <v>14.27773</v>
      </c>
      <c r="U47" s="2"/>
      <c r="V47" s="2"/>
      <c r="X47" s="2"/>
      <c r="Y47" s="2"/>
      <c r="AA47" s="2"/>
      <c r="AB47" s="2"/>
    </row>
    <row r="48" spans="1:28" x14ac:dyDescent="0.2">
      <c r="A48" s="20" t="s">
        <v>15</v>
      </c>
      <c r="B48" s="14">
        <v>3686</v>
      </c>
      <c r="C48" s="14">
        <v>4243</v>
      </c>
      <c r="D48" s="15">
        <v>16.619250000000001</v>
      </c>
      <c r="E48" s="15">
        <v>15.09174</v>
      </c>
      <c r="U48" s="2"/>
      <c r="V48" s="2"/>
      <c r="X48" s="2"/>
      <c r="Y48" s="2"/>
      <c r="AA48" s="2"/>
      <c r="AB48" s="2"/>
    </row>
    <row r="49" spans="1:28" x14ac:dyDescent="0.2">
      <c r="A49" s="20" t="s">
        <v>16</v>
      </c>
      <c r="B49" s="14">
        <v>2091</v>
      </c>
      <c r="C49" s="14">
        <v>3322</v>
      </c>
      <c r="D49" s="15">
        <v>14.738989999999999</v>
      </c>
      <c r="E49" s="15">
        <v>14.910740000000001</v>
      </c>
      <c r="U49" s="2"/>
      <c r="V49" s="2"/>
      <c r="X49" s="2"/>
      <c r="Y49" s="2"/>
      <c r="AA49" s="2"/>
      <c r="AB49" s="2"/>
    </row>
    <row r="50" spans="1:28" x14ac:dyDescent="0.2">
      <c r="A50" s="20" t="s">
        <v>17</v>
      </c>
      <c r="B50" s="14">
        <v>1029</v>
      </c>
      <c r="C50" s="14">
        <v>2932</v>
      </c>
      <c r="D50" s="15">
        <v>11.26365</v>
      </c>
      <c r="E50" s="15">
        <v>13.287179999999999</v>
      </c>
      <c r="H50" s="2"/>
      <c r="U50" s="2"/>
      <c r="V50" s="2"/>
      <c r="X50" s="2"/>
      <c r="Y50" s="2"/>
      <c r="AA50" s="2"/>
      <c r="AB50" s="2"/>
    </row>
    <row r="51" spans="1:28" x14ac:dyDescent="0.2">
      <c r="A51" t="s">
        <v>65</v>
      </c>
      <c r="B51" s="14">
        <v>45252</v>
      </c>
      <c r="C51" s="14">
        <v>41626</v>
      </c>
      <c r="D51" s="15">
        <v>5.4763200000000003</v>
      </c>
      <c r="E51" s="15">
        <v>4.9378700000000002</v>
      </c>
      <c r="U51" s="2"/>
      <c r="V51" s="2"/>
      <c r="X51" s="2"/>
      <c r="Y51" s="2"/>
      <c r="AA51" s="2"/>
      <c r="AB51" s="2"/>
    </row>
    <row r="52" spans="1:28" x14ac:dyDescent="0.2">
      <c r="A52" t="s">
        <v>66</v>
      </c>
      <c r="B52" s="14">
        <v>41935</v>
      </c>
      <c r="C52" s="14">
        <v>38407</v>
      </c>
      <c r="D52" s="15">
        <v>5.0749700000000004</v>
      </c>
      <c r="E52" s="15">
        <v>4.5560700000000001</v>
      </c>
      <c r="U52" s="2"/>
      <c r="V52" s="2"/>
      <c r="X52" s="2"/>
      <c r="Y52" s="2"/>
      <c r="AA52" s="2"/>
      <c r="AB52" s="2"/>
    </row>
    <row r="53" spans="1:28" x14ac:dyDescent="0.2">
      <c r="A53" t="s">
        <v>67</v>
      </c>
      <c r="B53" s="14">
        <v>48568</v>
      </c>
      <c r="C53" s="14">
        <v>44844</v>
      </c>
      <c r="D53" s="15">
        <v>5.8776799999999998</v>
      </c>
      <c r="E53" s="15">
        <v>5.3196700000000003</v>
      </c>
      <c r="U53" s="2"/>
      <c r="V53" s="2"/>
      <c r="X53" s="2"/>
      <c r="Y53" s="2"/>
      <c r="AA53" s="2"/>
      <c r="AB53" s="2"/>
    </row>
    <row r="54" spans="1:28" x14ac:dyDescent="0.2">
      <c r="A54" t="s">
        <v>68</v>
      </c>
      <c r="B54" s="14">
        <v>476</v>
      </c>
      <c r="C54" s="14">
        <v>1008</v>
      </c>
      <c r="D54" s="15">
        <v>0.32100000000000001</v>
      </c>
      <c r="E54" s="15">
        <v>0.71101000000000003</v>
      </c>
      <c r="U54" s="2"/>
      <c r="V54" s="2"/>
      <c r="X54" s="2"/>
      <c r="Y54" s="2"/>
      <c r="AA54" s="2"/>
      <c r="AB54" s="2"/>
    </row>
    <row r="55" spans="1:28" x14ac:dyDescent="0.2">
      <c r="A55" t="s">
        <v>69</v>
      </c>
      <c r="B55" s="14">
        <v>26104</v>
      </c>
      <c r="C55" s="14">
        <v>20018</v>
      </c>
      <c r="D55" s="15">
        <v>4.6567499999999997</v>
      </c>
      <c r="E55" s="15">
        <v>3.61992</v>
      </c>
      <c r="U55" s="2"/>
      <c r="V55" s="2"/>
      <c r="X55" s="2"/>
      <c r="Y55" s="2"/>
      <c r="AA55" s="2"/>
      <c r="AB55" s="2"/>
    </row>
    <row r="56" spans="1:28" x14ac:dyDescent="0.2">
      <c r="A56" t="s">
        <v>70</v>
      </c>
      <c r="B56" s="14">
        <v>18672</v>
      </c>
      <c r="C56" s="14">
        <v>20600</v>
      </c>
      <c r="D56" s="15">
        <v>15.914300000000001</v>
      </c>
      <c r="E56" s="15">
        <v>13.896280000000001</v>
      </c>
      <c r="U56" s="2"/>
      <c r="V56" s="2"/>
      <c r="X56" s="2"/>
      <c r="Y56" s="2"/>
      <c r="AA56" s="2"/>
      <c r="AB56" s="2"/>
    </row>
    <row r="57" spans="1:28" x14ac:dyDescent="0.2">
      <c r="A57" s="14"/>
      <c r="H57" s="14"/>
      <c r="U57" s="2"/>
      <c r="V57" s="2"/>
      <c r="X57" s="2"/>
      <c r="Y57" s="2"/>
      <c r="AA57" s="2"/>
      <c r="AB57" s="2"/>
    </row>
    <row r="58" spans="1:28" x14ac:dyDescent="0.2">
      <c r="H58" s="14"/>
      <c r="I58" s="14"/>
      <c r="J58" s="14"/>
      <c r="U58" s="2"/>
      <c r="V58" s="2"/>
      <c r="X58" s="2"/>
      <c r="Y58" s="2"/>
      <c r="AA58" s="2"/>
      <c r="AB58" s="2"/>
    </row>
    <row r="59" spans="1:28" x14ac:dyDescent="0.2">
      <c r="H59" s="4"/>
      <c r="I59" s="4"/>
      <c r="J59" s="4"/>
      <c r="U59" s="2"/>
      <c r="V59" s="2"/>
      <c r="X59" s="2"/>
      <c r="Y59" s="2"/>
      <c r="AA59" s="2"/>
      <c r="AB59" s="2"/>
    </row>
    <row r="60" spans="1:28" x14ac:dyDescent="0.2">
      <c r="A60" t="s">
        <v>34</v>
      </c>
      <c r="H60" s="14"/>
      <c r="I60" s="14"/>
      <c r="J60" s="14"/>
      <c r="U60" s="2"/>
      <c r="V60" s="2"/>
      <c r="X60" s="2"/>
      <c r="Y60" s="2"/>
      <c r="AA60" s="2"/>
      <c r="AB60" s="2"/>
    </row>
    <row r="61" spans="1:28" x14ac:dyDescent="0.2">
      <c r="A61" s="19" t="s">
        <v>63</v>
      </c>
      <c r="B61" s="14"/>
      <c r="C61" s="14"/>
      <c r="D61" s="16"/>
      <c r="E61" s="16"/>
    </row>
    <row r="62" spans="1:28" x14ac:dyDescent="0.2">
      <c r="B62" s="14" t="s">
        <v>31</v>
      </c>
      <c r="C62" s="14"/>
      <c r="D62" s="8" t="s">
        <v>32</v>
      </c>
      <c r="E62" s="8"/>
    </row>
    <row r="63" spans="1:28" x14ac:dyDescent="0.2">
      <c r="A63" t="s">
        <v>33</v>
      </c>
      <c r="B63" s="14" t="s">
        <v>0</v>
      </c>
      <c r="C63" s="14" t="s">
        <v>1</v>
      </c>
      <c r="D63" s="14" t="s">
        <v>0</v>
      </c>
      <c r="E63" s="14" t="s">
        <v>1</v>
      </c>
    </row>
    <row r="64" spans="1:28" x14ac:dyDescent="0.2">
      <c r="A64" s="3" t="s">
        <v>20</v>
      </c>
      <c r="B64" s="14">
        <v>0</v>
      </c>
      <c r="C64" s="14">
        <v>0</v>
      </c>
      <c r="D64" s="15">
        <v>0</v>
      </c>
      <c r="E64" s="15">
        <v>0</v>
      </c>
    </row>
    <row r="65" spans="1:18" x14ac:dyDescent="0.2">
      <c r="A65" s="7" t="s">
        <v>45</v>
      </c>
      <c r="B65" s="14">
        <v>0</v>
      </c>
      <c r="C65" s="14">
        <v>0</v>
      </c>
      <c r="D65" s="15">
        <v>0</v>
      </c>
      <c r="E65" s="15">
        <v>0</v>
      </c>
      <c r="G65" s="14"/>
    </row>
    <row r="66" spans="1:18" x14ac:dyDescent="0.2">
      <c r="A66" s="7" t="s">
        <v>19</v>
      </c>
      <c r="B66" s="14">
        <v>0</v>
      </c>
      <c r="C66" s="14">
        <v>0</v>
      </c>
      <c r="D66" s="15">
        <v>0</v>
      </c>
      <c r="E66" s="15">
        <v>0</v>
      </c>
    </row>
    <row r="67" spans="1:18" x14ac:dyDescent="0.2">
      <c r="A67" s="5" t="s">
        <v>2</v>
      </c>
      <c r="B67" s="14">
        <v>0</v>
      </c>
      <c r="C67" s="14">
        <v>0</v>
      </c>
      <c r="D67" s="15">
        <v>0</v>
      </c>
      <c r="E67" s="15">
        <v>0</v>
      </c>
      <c r="H67" s="14"/>
      <c r="I67" s="14"/>
      <c r="K67" s="14"/>
      <c r="L67" s="14"/>
      <c r="N67" s="14"/>
      <c r="O67" s="14"/>
    </row>
    <row r="68" spans="1:18" x14ac:dyDescent="0.2">
      <c r="A68" t="s">
        <v>3</v>
      </c>
      <c r="B68" s="14">
        <v>0</v>
      </c>
      <c r="C68" s="14">
        <v>0</v>
      </c>
      <c r="D68" s="15">
        <v>0</v>
      </c>
      <c r="E68" s="15">
        <v>0</v>
      </c>
      <c r="J68" s="14"/>
      <c r="M68" s="15"/>
      <c r="N68" s="14"/>
      <c r="O68" s="14"/>
      <c r="P68" s="14"/>
    </row>
    <row r="69" spans="1:18" x14ac:dyDescent="0.2">
      <c r="A69" t="s">
        <v>4</v>
      </c>
      <c r="B69" s="14">
        <v>1</v>
      </c>
      <c r="C69" s="14">
        <v>0</v>
      </c>
      <c r="D69" s="15">
        <v>0.18988050819619215</v>
      </c>
      <c r="E69" s="15">
        <v>0</v>
      </c>
      <c r="J69" s="14"/>
      <c r="M69" s="15"/>
      <c r="N69" s="14"/>
      <c r="O69" s="14"/>
      <c r="P69" s="14"/>
    </row>
    <row r="70" spans="1:18" x14ac:dyDescent="0.2">
      <c r="A70" t="s">
        <v>5</v>
      </c>
      <c r="B70" s="14">
        <v>1</v>
      </c>
      <c r="C70" s="14">
        <v>2</v>
      </c>
      <c r="D70" s="15">
        <v>0.19733596447952639</v>
      </c>
      <c r="E70" s="15">
        <v>0.40026097015253947</v>
      </c>
      <c r="J70" s="14"/>
      <c r="M70" s="15"/>
      <c r="N70" s="14"/>
      <c r="O70" s="14"/>
      <c r="P70" s="14"/>
    </row>
    <row r="71" spans="1:18" x14ac:dyDescent="0.2">
      <c r="A71" t="s">
        <v>6</v>
      </c>
      <c r="B71" s="14">
        <v>1</v>
      </c>
      <c r="C71" s="14">
        <v>1</v>
      </c>
      <c r="D71" s="15">
        <v>0.1983162946583506</v>
      </c>
      <c r="E71" s="15">
        <v>0.19889968693189278</v>
      </c>
      <c r="J71" s="14"/>
      <c r="M71" s="15"/>
      <c r="N71" s="14"/>
      <c r="O71" s="14"/>
      <c r="P71" s="14"/>
    </row>
    <row r="72" spans="1:18" x14ac:dyDescent="0.2">
      <c r="A72" t="s">
        <v>7</v>
      </c>
      <c r="B72" s="14">
        <v>4</v>
      </c>
      <c r="C72" s="14">
        <v>0</v>
      </c>
      <c r="D72" s="15">
        <v>0.73042017420521155</v>
      </c>
      <c r="E72" s="15">
        <v>0</v>
      </c>
    </row>
    <row r="73" spans="1:18" x14ac:dyDescent="0.2">
      <c r="A73" t="s">
        <v>8</v>
      </c>
      <c r="B73" s="14">
        <v>15</v>
      </c>
      <c r="C73" s="14">
        <v>9</v>
      </c>
      <c r="D73" s="15">
        <v>2.3038785026632835</v>
      </c>
      <c r="E73" s="15">
        <v>1.4036992153321386</v>
      </c>
      <c r="L73" s="2"/>
      <c r="M73" s="2"/>
      <c r="N73" s="2"/>
      <c r="O73" s="2"/>
      <c r="P73" s="2"/>
      <c r="Q73" s="6"/>
      <c r="R73" s="6"/>
    </row>
    <row r="74" spans="1:18" x14ac:dyDescent="0.2">
      <c r="A74" t="s">
        <v>9</v>
      </c>
      <c r="B74" s="14">
        <v>23</v>
      </c>
      <c r="C74" s="14">
        <v>8</v>
      </c>
      <c r="D74" s="15">
        <v>3.5107214379915006</v>
      </c>
      <c r="E74" s="15">
        <v>1.2448223171745023</v>
      </c>
      <c r="L74" s="2"/>
      <c r="M74" s="2"/>
      <c r="N74" s="2"/>
      <c r="O74" s="2"/>
      <c r="P74" s="2"/>
      <c r="Q74" s="6"/>
      <c r="R74" s="6"/>
    </row>
    <row r="75" spans="1:18" x14ac:dyDescent="0.2">
      <c r="A75" t="s">
        <v>10</v>
      </c>
      <c r="B75" s="14">
        <v>43</v>
      </c>
      <c r="C75" s="14">
        <v>16</v>
      </c>
      <c r="D75" s="15">
        <v>7.0969860915577225</v>
      </c>
      <c r="E75" s="15">
        <v>2.6644951031575932</v>
      </c>
      <c r="L75" s="2"/>
      <c r="M75" s="2"/>
      <c r="N75" s="2"/>
      <c r="O75" s="2"/>
      <c r="P75" s="2"/>
      <c r="Q75" s="2"/>
      <c r="R75" s="2"/>
    </row>
    <row r="76" spans="1:18" x14ac:dyDescent="0.2">
      <c r="A76" t="s">
        <v>11</v>
      </c>
      <c r="B76" s="14">
        <v>68</v>
      </c>
      <c r="C76" s="14">
        <v>34</v>
      </c>
      <c r="D76" s="15">
        <v>12.356357345854443</v>
      </c>
      <c r="E76" s="15">
        <v>6.2149267918182316</v>
      </c>
      <c r="N76" s="2"/>
      <c r="O76" s="2"/>
      <c r="P76" s="2"/>
      <c r="Q76" s="2"/>
      <c r="R76" s="2"/>
    </row>
    <row r="77" spans="1:18" x14ac:dyDescent="0.2">
      <c r="A77" t="s">
        <v>12</v>
      </c>
      <c r="B77" s="14">
        <v>123</v>
      </c>
      <c r="C77" s="14">
        <v>53</v>
      </c>
      <c r="D77" s="15">
        <v>22.573487713966383</v>
      </c>
      <c r="E77" s="15">
        <v>9.7752972704787862</v>
      </c>
    </row>
    <row r="78" spans="1:18" x14ac:dyDescent="0.2">
      <c r="A78" t="s">
        <v>13</v>
      </c>
      <c r="B78" s="14">
        <v>121</v>
      </c>
      <c r="C78" s="14">
        <v>79</v>
      </c>
      <c r="D78" s="15">
        <v>29.379129163763153</v>
      </c>
      <c r="E78" s="15">
        <v>18.789347629093523</v>
      </c>
    </row>
    <row r="79" spans="1:18" x14ac:dyDescent="0.2">
      <c r="A79" t="s">
        <v>14</v>
      </c>
      <c r="B79" s="14">
        <v>128</v>
      </c>
      <c r="C79" s="14">
        <v>112</v>
      </c>
      <c r="D79" s="15">
        <v>41.785275913400021</v>
      </c>
      <c r="E79" s="15">
        <v>33.204173053034772</v>
      </c>
    </row>
    <row r="80" spans="1:18" x14ac:dyDescent="0.2">
      <c r="A80" t="s">
        <v>15</v>
      </c>
      <c r="B80" s="14">
        <v>188</v>
      </c>
      <c r="C80" s="14">
        <v>160</v>
      </c>
      <c r="D80" s="15">
        <v>84.758371016243842</v>
      </c>
      <c r="E80" s="15">
        <v>56.914184081814142</v>
      </c>
    </row>
    <row r="81" spans="1:19" x14ac:dyDescent="0.2">
      <c r="A81" t="s">
        <v>16</v>
      </c>
      <c r="B81" s="14">
        <v>216</v>
      </c>
      <c r="C81" s="14">
        <v>315</v>
      </c>
      <c r="D81" s="15">
        <v>152.2370387076767</v>
      </c>
      <c r="E81" s="15">
        <v>141.36971546539806</v>
      </c>
      <c r="K81" s="9"/>
      <c r="L81" s="9"/>
      <c r="M81" s="9"/>
      <c r="N81" s="9"/>
      <c r="O81" s="9"/>
      <c r="P81" s="9"/>
      <c r="Q81" s="9"/>
      <c r="R81" s="9"/>
      <c r="S81" s="9"/>
    </row>
    <row r="82" spans="1:19" x14ac:dyDescent="0.2">
      <c r="A82" t="s">
        <v>17</v>
      </c>
      <c r="B82" s="14">
        <v>284</v>
      </c>
      <c r="C82" s="14">
        <v>751</v>
      </c>
      <c r="D82" s="15">
        <v>310.75950059635187</v>
      </c>
      <c r="E82" s="15">
        <v>340.30251126034278</v>
      </c>
      <c r="G82" s="9"/>
      <c r="H82" s="9"/>
      <c r="K82" s="9"/>
      <c r="L82" s="9"/>
      <c r="M82" s="9"/>
      <c r="R82" s="9"/>
      <c r="S82" s="9"/>
    </row>
    <row r="83" spans="1:19" x14ac:dyDescent="0.2">
      <c r="B83" s="2"/>
      <c r="C83" s="2"/>
      <c r="G83" s="9"/>
      <c r="H83" s="9"/>
      <c r="K83" s="9"/>
      <c r="L83" s="9"/>
      <c r="M83" s="9"/>
      <c r="R83" s="9"/>
      <c r="S83" s="9"/>
    </row>
    <row r="84" spans="1:19" x14ac:dyDescent="0.2">
      <c r="A84" t="s">
        <v>60</v>
      </c>
      <c r="B84" s="14">
        <v>1216</v>
      </c>
      <c r="C84" s="14">
        <v>1540</v>
      </c>
      <c r="D84" s="15">
        <v>14.715890432692561</v>
      </c>
      <c r="E84" s="15">
        <v>18.268313361361354</v>
      </c>
      <c r="K84" s="9"/>
      <c r="L84" s="9"/>
      <c r="M84" s="9"/>
      <c r="R84" s="9"/>
      <c r="S84" s="9"/>
    </row>
    <row r="85" spans="1:19" x14ac:dyDescent="0.2">
      <c r="A85" t="s">
        <v>53</v>
      </c>
      <c r="B85" s="14">
        <v>0</v>
      </c>
      <c r="C85" s="14">
        <v>0</v>
      </c>
      <c r="D85" s="15">
        <v>0</v>
      </c>
      <c r="E85" s="15">
        <v>0</v>
      </c>
      <c r="F85" s="9"/>
      <c r="G85" s="9"/>
      <c r="H85" s="9"/>
      <c r="I85" s="9"/>
      <c r="J85" s="9"/>
      <c r="K85" s="9"/>
      <c r="L85" s="9"/>
      <c r="M85" s="9"/>
      <c r="R85" s="9"/>
      <c r="S85" s="9"/>
    </row>
    <row r="86" spans="1:19" x14ac:dyDescent="0.2">
      <c r="A86" t="s">
        <v>61</v>
      </c>
      <c r="B86" s="14">
        <v>279</v>
      </c>
      <c r="C86" s="14">
        <v>123</v>
      </c>
      <c r="D86" s="15">
        <v>4.9772140820193149</v>
      </c>
      <c r="E86" s="15">
        <v>2.2242298558916049</v>
      </c>
      <c r="F86" s="3"/>
      <c r="G86" s="9"/>
      <c r="H86" s="9"/>
      <c r="I86" s="9"/>
      <c r="J86" s="9"/>
      <c r="K86" s="9"/>
      <c r="L86" s="9"/>
      <c r="M86" s="9"/>
      <c r="R86" s="9"/>
      <c r="S86" s="9"/>
    </row>
    <row r="87" spans="1:19" x14ac:dyDescent="0.2">
      <c r="A87" t="s">
        <v>62</v>
      </c>
      <c r="B87" s="14">
        <v>937</v>
      </c>
      <c r="C87" s="14">
        <v>1417</v>
      </c>
      <c r="D87" s="15">
        <v>79.862469497565343</v>
      </c>
      <c r="E87" s="15">
        <v>95.588880119266861</v>
      </c>
      <c r="F87" s="11"/>
      <c r="G87" s="9"/>
      <c r="H87" s="9"/>
      <c r="I87" s="9"/>
      <c r="J87" s="9"/>
      <c r="K87" s="9"/>
      <c r="L87" s="9"/>
      <c r="M87" s="9"/>
      <c r="R87" s="9"/>
      <c r="S87" s="9"/>
    </row>
    <row r="88" spans="1:19" x14ac:dyDescent="0.2">
      <c r="F88" s="11"/>
      <c r="G88" s="9"/>
      <c r="H88" s="9"/>
      <c r="I88" s="9"/>
      <c r="J88" s="9"/>
      <c r="K88" s="9"/>
      <c r="L88" s="9"/>
      <c r="M88" s="9"/>
      <c r="R88" s="9"/>
      <c r="S88" s="9"/>
    </row>
    <row r="89" spans="1:19" x14ac:dyDescent="0.2">
      <c r="A89" s="9"/>
      <c r="B89" s="13"/>
      <c r="C89" s="13"/>
      <c r="D89" s="13"/>
      <c r="E89" s="13"/>
      <c r="F89" s="9"/>
      <c r="G89" s="9"/>
      <c r="H89" s="9"/>
      <c r="I89" s="9"/>
      <c r="J89" s="9"/>
      <c r="K89" s="9"/>
      <c r="L89" s="9"/>
      <c r="M89" s="9"/>
      <c r="R89" s="9"/>
      <c r="S89" s="9"/>
    </row>
    <row r="90" spans="1:19" x14ac:dyDescent="0.2">
      <c r="A90" s="9"/>
      <c r="B90" s="13"/>
      <c r="C90" s="13"/>
      <c r="D90" s="13"/>
      <c r="E90" s="13"/>
      <c r="F90" s="9"/>
      <c r="G90" s="9"/>
      <c r="H90" s="9"/>
      <c r="I90" s="9"/>
      <c r="J90" s="9"/>
      <c r="K90" s="9"/>
      <c r="L90" s="9"/>
      <c r="M90" s="9"/>
      <c r="R90" s="9"/>
      <c r="S90" s="9"/>
    </row>
    <row r="91" spans="1:19" x14ac:dyDescent="0.2">
      <c r="A91" s="9"/>
      <c r="B91" s="13"/>
      <c r="C91" s="13"/>
      <c r="D91" s="13"/>
      <c r="E91" s="13"/>
      <c r="F91" s="9"/>
      <c r="G91" s="9"/>
      <c r="H91" s="9"/>
      <c r="I91" s="9"/>
      <c r="J91" s="9"/>
      <c r="K91" s="9"/>
      <c r="L91" s="9"/>
      <c r="M91" s="9"/>
      <c r="R91" s="9"/>
      <c r="S91" s="9"/>
    </row>
    <row r="92" spans="1:19" x14ac:dyDescent="0.2">
      <c r="A92" s="9"/>
      <c r="B92" s="13"/>
      <c r="C92" s="13"/>
      <c r="D92" s="13"/>
      <c r="E92" s="13"/>
      <c r="F92" s="9"/>
      <c r="G92" s="9"/>
      <c r="H92" s="9"/>
      <c r="I92" s="9"/>
      <c r="J92" s="9"/>
      <c r="K92" s="9"/>
      <c r="L92" s="9"/>
      <c r="M92" s="9"/>
      <c r="R92" s="9"/>
      <c r="S92" s="9"/>
    </row>
    <row r="93" spans="1:19" x14ac:dyDescent="0.2">
      <c r="A93" s="9"/>
      <c r="B93" s="13"/>
      <c r="C93" s="13"/>
      <c r="D93" s="13"/>
      <c r="E93" s="13"/>
      <c r="F93" s="9"/>
      <c r="G93" s="9"/>
      <c r="H93" s="9"/>
      <c r="I93" s="9"/>
      <c r="J93" s="9"/>
      <c r="K93" s="9"/>
      <c r="L93" s="9"/>
      <c r="M93" s="9"/>
      <c r="R93" s="9"/>
      <c r="S93" s="9"/>
    </row>
    <row r="94" spans="1:19" x14ac:dyDescent="0.2">
      <c r="A94" s="9"/>
      <c r="B94" s="13"/>
      <c r="C94" s="13"/>
      <c r="D94" s="13"/>
      <c r="E94" s="13"/>
      <c r="F94" s="9"/>
      <c r="G94" s="9"/>
      <c r="H94" s="9"/>
      <c r="I94" s="9"/>
      <c r="J94" s="9"/>
      <c r="K94" s="9"/>
      <c r="L94" s="9"/>
      <c r="M94" s="9"/>
      <c r="R94" s="9"/>
      <c r="S94" s="9"/>
    </row>
    <row r="95" spans="1:19" x14ac:dyDescent="0.2">
      <c r="A95" s="9"/>
      <c r="B95" s="13"/>
      <c r="C95" s="13"/>
      <c r="D95" s="13"/>
      <c r="E95" s="13"/>
      <c r="F95" s="9"/>
      <c r="G95" s="9"/>
      <c r="H95" s="9"/>
      <c r="I95" s="9"/>
      <c r="J95" s="9"/>
      <c r="K95" s="9"/>
      <c r="L95" s="9"/>
      <c r="M95" s="9"/>
      <c r="R95" s="9"/>
      <c r="S95" s="9"/>
    </row>
    <row r="96" spans="1:19" x14ac:dyDescent="0.2">
      <c r="A96" s="9"/>
      <c r="B96" s="13"/>
      <c r="C96" s="13"/>
      <c r="D96" s="13"/>
      <c r="E96" s="13"/>
      <c r="F96" s="9"/>
      <c r="G96" s="9"/>
      <c r="H96" s="9"/>
      <c r="I96" s="9"/>
      <c r="J96" s="9"/>
      <c r="K96" s="9"/>
      <c r="L96" s="9"/>
      <c r="M96" s="9"/>
      <c r="R96" s="9"/>
      <c r="S96" s="9"/>
    </row>
    <row r="97" spans="1:19" x14ac:dyDescent="0.2">
      <c r="A97" s="9"/>
      <c r="B97" s="13"/>
      <c r="C97" s="13"/>
      <c r="D97" s="13"/>
      <c r="E97" s="13"/>
      <c r="F97" s="9"/>
      <c r="G97" s="9"/>
      <c r="H97" s="9"/>
      <c r="I97" s="9"/>
      <c r="J97" s="9"/>
      <c r="K97" s="9"/>
      <c r="L97" s="9"/>
      <c r="M97" s="9"/>
      <c r="R97" s="9"/>
      <c r="S97" s="9"/>
    </row>
    <row r="98" spans="1:19" x14ac:dyDescent="0.2">
      <c r="A98" s="9"/>
      <c r="B98" s="13"/>
      <c r="C98" s="13"/>
      <c r="D98" s="13"/>
      <c r="E98" s="13"/>
      <c r="F98" s="9"/>
      <c r="G98" s="9"/>
      <c r="H98" s="9"/>
      <c r="I98" s="9"/>
      <c r="J98" s="9"/>
      <c r="K98" s="9"/>
      <c r="L98" s="9"/>
      <c r="M98" s="9"/>
      <c r="R98" s="9"/>
      <c r="S98" s="9"/>
    </row>
    <row r="99" spans="1:19" x14ac:dyDescent="0.2">
      <c r="A99" s="9"/>
      <c r="B99" s="13"/>
      <c r="C99" s="13"/>
      <c r="D99" s="13"/>
      <c r="E99" s="13"/>
      <c r="F99" s="9"/>
      <c r="G99" s="9"/>
      <c r="H99" s="9"/>
      <c r="I99" s="9"/>
      <c r="J99" s="9"/>
      <c r="K99" s="9"/>
      <c r="L99" s="9"/>
      <c r="M99" s="9"/>
      <c r="R99" s="9"/>
      <c r="S99" s="9"/>
    </row>
    <row r="100" spans="1:19" x14ac:dyDescent="0.2">
      <c r="A100" s="9"/>
      <c r="B100" s="13"/>
      <c r="C100" s="13"/>
      <c r="D100" s="13"/>
      <c r="E100" s="13"/>
      <c r="F100" s="9"/>
      <c r="G100" s="9"/>
      <c r="H100" s="9"/>
      <c r="I100" s="9"/>
      <c r="J100" s="9"/>
      <c r="K100" s="9"/>
      <c r="L100" s="9"/>
      <c r="M100" s="9"/>
      <c r="R100" s="9"/>
      <c r="S100" s="9"/>
    </row>
    <row r="101" spans="1:19" x14ac:dyDescent="0.2">
      <c r="A101" s="9"/>
      <c r="B101" s="13"/>
      <c r="C101" s="13"/>
      <c r="D101" s="13"/>
      <c r="E101" s="13"/>
      <c r="F101" s="9"/>
      <c r="G101" s="9"/>
      <c r="H101" s="9"/>
      <c r="I101" s="9"/>
      <c r="J101" s="9"/>
      <c r="K101" s="9"/>
      <c r="L101" s="9"/>
      <c r="M101" s="9"/>
      <c r="R101" s="9"/>
      <c r="S101" s="9"/>
    </row>
    <row r="102" spans="1:19" x14ac:dyDescent="0.2">
      <c r="A102" s="9"/>
      <c r="B102" s="13"/>
      <c r="C102" s="13"/>
      <c r="D102" s="13"/>
      <c r="E102" s="13"/>
      <c r="F102" s="9"/>
      <c r="G102" s="9"/>
      <c r="H102" s="9"/>
      <c r="I102" s="9"/>
      <c r="J102" s="9"/>
      <c r="K102" s="9"/>
      <c r="L102" s="9"/>
      <c r="M102" s="9"/>
      <c r="R102" s="9"/>
      <c r="S102" s="9"/>
    </row>
    <row r="103" spans="1:19" x14ac:dyDescent="0.2">
      <c r="A103" s="9"/>
      <c r="B103" s="13"/>
      <c r="C103" s="13"/>
      <c r="D103" s="13"/>
      <c r="E103" s="13"/>
      <c r="F103" s="9"/>
      <c r="G103" s="9"/>
      <c r="H103" s="9"/>
      <c r="I103" s="9"/>
      <c r="J103" s="9"/>
      <c r="K103" s="9"/>
      <c r="L103" s="9"/>
      <c r="M103" s="9"/>
      <c r="R103" s="9"/>
      <c r="S103" s="9"/>
    </row>
    <row r="104" spans="1:19" x14ac:dyDescent="0.2">
      <c r="A104" s="9"/>
      <c r="B104" s="13"/>
      <c r="C104" s="13"/>
      <c r="D104" s="13"/>
      <c r="E104" s="13"/>
      <c r="F104" s="9"/>
      <c r="G104" s="9"/>
      <c r="H104" s="9"/>
      <c r="I104" s="9"/>
      <c r="J104" s="9"/>
      <c r="K104" s="9"/>
      <c r="L104" s="9"/>
      <c r="M104" s="9"/>
      <c r="R104" s="9"/>
      <c r="S104" s="9"/>
    </row>
    <row r="105" spans="1:19" x14ac:dyDescent="0.2">
      <c r="B105" s="10"/>
      <c r="E105" s="9"/>
      <c r="G105" s="6"/>
      <c r="H105" s="6"/>
      <c r="I105" s="6"/>
      <c r="J105" s="6"/>
      <c r="K105" s="9"/>
      <c r="L105" s="9"/>
      <c r="M105" s="9"/>
      <c r="R105" s="9"/>
      <c r="S105" s="9"/>
    </row>
    <row r="106" spans="1:19" x14ac:dyDescent="0.2">
      <c r="K106" s="9"/>
      <c r="L106" s="9"/>
      <c r="M106" s="9"/>
      <c r="R106" s="9"/>
      <c r="S106" s="9"/>
    </row>
    <row r="107" spans="1:19" x14ac:dyDescent="0.2">
      <c r="K107" s="9"/>
      <c r="L107" s="9"/>
      <c r="M107" s="9"/>
      <c r="R107" s="9"/>
      <c r="S107" s="9"/>
    </row>
    <row r="108" spans="1:19" x14ac:dyDescent="0.2">
      <c r="F108" s="1"/>
      <c r="K108" s="9"/>
      <c r="L108" s="9"/>
      <c r="M108" s="9"/>
      <c r="R108" s="9"/>
      <c r="S108" s="9"/>
    </row>
    <row r="109" spans="1:19" x14ac:dyDescent="0.2">
      <c r="K109" s="9"/>
      <c r="L109" s="9"/>
      <c r="M109" s="9"/>
      <c r="R109" s="9"/>
      <c r="S109" s="9"/>
    </row>
    <row r="110" spans="1:19" x14ac:dyDescent="0.2">
      <c r="K110" s="9"/>
      <c r="L110" s="9"/>
      <c r="M110" s="9"/>
      <c r="R110" s="9"/>
      <c r="S110" s="9"/>
    </row>
    <row r="111" spans="1:19" x14ac:dyDescent="0.2">
      <c r="K111" s="9"/>
      <c r="L111" s="9"/>
      <c r="M111" s="9"/>
      <c r="R111" s="9"/>
      <c r="S111" s="9"/>
    </row>
    <row r="112" spans="1:19" x14ac:dyDescent="0.2">
      <c r="K112" s="9"/>
      <c r="L112" s="9"/>
      <c r="M112" s="9"/>
      <c r="R112" s="9"/>
      <c r="S112" s="9"/>
    </row>
    <row r="113" spans="2:24" x14ac:dyDescent="0.2">
      <c r="B113" s="2"/>
      <c r="C113" s="2"/>
      <c r="D113" s="2"/>
      <c r="E113" s="2"/>
      <c r="K113" s="9"/>
      <c r="L113" s="9"/>
      <c r="M113" s="9"/>
      <c r="R113" s="9"/>
      <c r="S113" s="9"/>
    </row>
    <row r="114" spans="2:24" x14ac:dyDescent="0.2">
      <c r="B114" s="2"/>
      <c r="C114" s="2"/>
      <c r="D114" s="2"/>
      <c r="E114" s="2"/>
      <c r="K114" s="9"/>
      <c r="L114" s="9"/>
      <c r="M114" s="9"/>
      <c r="R114" s="9"/>
      <c r="S114" s="9"/>
    </row>
    <row r="115" spans="2:24" x14ac:dyDescent="0.2">
      <c r="B115" s="2"/>
      <c r="C115" s="2"/>
      <c r="D115" s="2"/>
      <c r="E115" s="2"/>
      <c r="K115" s="9"/>
      <c r="L115" s="9"/>
      <c r="M115" s="9"/>
      <c r="R115" s="9"/>
      <c r="S115" s="9"/>
    </row>
    <row r="116" spans="2:24" x14ac:dyDescent="0.2">
      <c r="B116" s="2"/>
      <c r="C116" s="2"/>
      <c r="D116" s="2"/>
      <c r="E116" s="2"/>
      <c r="K116" s="9"/>
      <c r="L116" s="9"/>
      <c r="M116" s="9"/>
      <c r="R116" s="9"/>
      <c r="S116" s="9"/>
    </row>
    <row r="117" spans="2:24" x14ac:dyDescent="0.2">
      <c r="B117" s="2"/>
      <c r="C117" s="2"/>
      <c r="D117" s="2"/>
      <c r="E117" s="2"/>
      <c r="K117" s="9"/>
      <c r="L117" s="9"/>
      <c r="M117" s="9"/>
      <c r="R117" s="9"/>
      <c r="S117" s="9"/>
    </row>
    <row r="118" spans="2:24" x14ac:dyDescent="0.2">
      <c r="B118" s="2"/>
      <c r="C118" s="2"/>
      <c r="D118" s="2"/>
      <c r="E118" s="2"/>
      <c r="K118" s="9"/>
      <c r="L118" s="9"/>
      <c r="M118" s="9"/>
      <c r="R118" s="9"/>
      <c r="S118" s="9"/>
    </row>
    <row r="119" spans="2:24" x14ac:dyDescent="0.2">
      <c r="B119" s="2"/>
      <c r="C119" s="2"/>
      <c r="D119" s="2"/>
      <c r="E119" s="2"/>
      <c r="L119" s="8"/>
      <c r="M119" s="8"/>
      <c r="R119" s="9"/>
      <c r="S119" s="9"/>
      <c r="U119" s="2"/>
      <c r="V119" s="2"/>
      <c r="W119" s="2"/>
      <c r="X119" s="2"/>
    </row>
    <row r="120" spans="2:24" x14ac:dyDescent="0.2">
      <c r="B120" s="2"/>
      <c r="C120" s="2"/>
      <c r="D120" s="2"/>
      <c r="E120" s="2"/>
      <c r="L120" s="8"/>
      <c r="M120" s="8"/>
      <c r="P120" s="9"/>
      <c r="Q120" s="9"/>
      <c r="R120" s="9"/>
      <c r="S120" s="9"/>
      <c r="U120" s="2"/>
      <c r="V120" s="2"/>
      <c r="W120" s="2"/>
      <c r="X120" s="2"/>
    </row>
    <row r="121" spans="2:24" x14ac:dyDescent="0.2">
      <c r="B121" s="2"/>
      <c r="C121" s="2"/>
      <c r="D121" s="2"/>
      <c r="E121" s="2"/>
      <c r="L121" s="8"/>
      <c r="M121" s="8"/>
      <c r="P121" s="9"/>
      <c r="Q121" s="9"/>
      <c r="R121" s="9"/>
      <c r="S121" s="9"/>
      <c r="U121" s="2"/>
      <c r="V121" s="2"/>
      <c r="W121" s="2"/>
      <c r="X121" s="2"/>
    </row>
    <row r="122" spans="2:24" x14ac:dyDescent="0.2">
      <c r="B122" s="2"/>
      <c r="C122" s="2"/>
      <c r="D122" s="2"/>
      <c r="E122" s="2"/>
      <c r="L122" s="8"/>
      <c r="M122" s="8"/>
      <c r="P122" s="9"/>
      <c r="Q122" s="9"/>
      <c r="R122" s="9"/>
      <c r="S122" s="9"/>
      <c r="U122" s="2"/>
      <c r="V122" s="2"/>
      <c r="W122" s="2"/>
      <c r="X122" s="2"/>
    </row>
    <row r="123" spans="2:24" x14ac:dyDescent="0.2">
      <c r="B123" s="2"/>
      <c r="C123" s="2"/>
      <c r="D123" s="2"/>
      <c r="E123" s="2"/>
      <c r="L123" s="8"/>
      <c r="M123" s="8"/>
      <c r="P123" s="9"/>
      <c r="Q123" s="9"/>
      <c r="R123" s="9"/>
      <c r="S123" s="9"/>
      <c r="U123" s="2"/>
      <c r="V123" s="2"/>
      <c r="W123" s="2"/>
      <c r="X123" s="2"/>
    </row>
    <row r="124" spans="2:24" x14ac:dyDescent="0.2">
      <c r="B124" s="2"/>
      <c r="C124" s="2"/>
      <c r="D124" s="2"/>
      <c r="E124" s="2"/>
      <c r="F124" s="1"/>
      <c r="L124" s="8"/>
      <c r="M124" s="8"/>
      <c r="P124" s="9"/>
      <c r="Q124" s="9"/>
      <c r="R124" s="9"/>
      <c r="S124" s="9"/>
      <c r="U124" s="2"/>
      <c r="V124" s="2"/>
      <c r="W124" s="2"/>
      <c r="X124" s="2"/>
    </row>
    <row r="125" spans="2:24" x14ac:dyDescent="0.2">
      <c r="B125" s="2"/>
      <c r="C125" s="2"/>
      <c r="D125" s="2"/>
      <c r="E125" s="2"/>
      <c r="L125" s="8"/>
      <c r="M125" s="8"/>
      <c r="P125" s="9"/>
      <c r="Q125" s="9"/>
      <c r="R125" s="9"/>
      <c r="S125" s="9"/>
      <c r="U125" s="2"/>
      <c r="V125" s="2"/>
      <c r="W125" s="2"/>
      <c r="X125" s="2"/>
    </row>
    <row r="126" spans="2:24" x14ac:dyDescent="0.2">
      <c r="B126" s="2"/>
      <c r="C126" s="2"/>
      <c r="D126" s="2"/>
      <c r="E126" s="2"/>
      <c r="L126" s="8"/>
      <c r="M126" s="8"/>
      <c r="P126" s="9"/>
      <c r="Q126" s="9"/>
      <c r="R126" s="9"/>
      <c r="S126" s="9"/>
      <c r="U126" s="2"/>
      <c r="V126" s="2"/>
      <c r="W126" s="2"/>
      <c r="X126" s="2"/>
    </row>
    <row r="127" spans="2:24" x14ac:dyDescent="0.2">
      <c r="B127" s="2"/>
      <c r="C127" s="2"/>
      <c r="D127" s="2"/>
      <c r="E127" s="2"/>
      <c r="L127" s="8"/>
      <c r="M127" s="8"/>
      <c r="P127" s="9"/>
      <c r="Q127" s="9"/>
      <c r="R127" s="9"/>
      <c r="S127" s="9"/>
    </row>
    <row r="128" spans="2:24" x14ac:dyDescent="0.2">
      <c r="B128" s="2"/>
      <c r="C128" s="2"/>
      <c r="D128" s="2"/>
      <c r="E128" s="2"/>
      <c r="L128" s="8"/>
      <c r="M128" s="8"/>
      <c r="P128" s="9"/>
      <c r="Q128" s="9"/>
      <c r="R128" s="9"/>
      <c r="S128" s="9"/>
    </row>
    <row r="129" spans="2:19" x14ac:dyDescent="0.2">
      <c r="B129" s="2"/>
      <c r="C129" s="2"/>
      <c r="D129" s="2"/>
      <c r="E129" s="2"/>
      <c r="L129" s="8"/>
      <c r="M129" s="8"/>
      <c r="P129" s="9"/>
      <c r="Q129" s="9"/>
      <c r="R129" s="9"/>
      <c r="S129" s="9"/>
    </row>
    <row r="130" spans="2:19" x14ac:dyDescent="0.2">
      <c r="B130" s="2"/>
      <c r="C130" s="2"/>
      <c r="D130" s="2"/>
      <c r="E130" s="2"/>
      <c r="L130" s="8"/>
      <c r="M130" s="8"/>
      <c r="P130" s="9"/>
      <c r="Q130" s="9"/>
      <c r="R130" s="9"/>
      <c r="S130" s="9"/>
    </row>
    <row r="131" spans="2:19" x14ac:dyDescent="0.2">
      <c r="L131" s="8"/>
      <c r="M131" s="8"/>
      <c r="P131" s="9"/>
      <c r="Q131" s="9"/>
      <c r="R131" s="9"/>
      <c r="S131" s="9"/>
    </row>
    <row r="132" spans="2:19" x14ac:dyDescent="0.2">
      <c r="L132" s="8"/>
      <c r="M132" s="8"/>
      <c r="P132" s="9"/>
      <c r="Q132" s="9"/>
      <c r="R132" s="9"/>
      <c r="S132" s="9"/>
    </row>
    <row r="133" spans="2:19" x14ac:dyDescent="0.2">
      <c r="L133" s="8"/>
      <c r="M133" s="8"/>
      <c r="P133" s="9"/>
      <c r="Q133" s="9"/>
      <c r="R133" s="9"/>
      <c r="S133" s="9"/>
    </row>
    <row r="134" spans="2:19" x14ac:dyDescent="0.2">
      <c r="L134" s="8"/>
      <c r="M134" s="8"/>
      <c r="P134" s="9"/>
      <c r="Q134" s="9"/>
      <c r="R134" s="9"/>
      <c r="S134" s="9"/>
    </row>
    <row r="135" spans="2:19" x14ac:dyDescent="0.2">
      <c r="L135" s="8"/>
      <c r="M135" s="8"/>
      <c r="P135" s="9"/>
      <c r="Q135" s="9"/>
      <c r="R135" s="9"/>
      <c r="S135" s="9"/>
    </row>
    <row r="136" spans="2:19" x14ac:dyDescent="0.2">
      <c r="L136" s="8"/>
      <c r="M136" s="8"/>
      <c r="P136" s="9"/>
      <c r="Q136" s="9"/>
      <c r="R136" s="9"/>
      <c r="S136" s="9"/>
    </row>
    <row r="137" spans="2:19" x14ac:dyDescent="0.2">
      <c r="L137" s="8"/>
      <c r="M137" s="8"/>
      <c r="P137" s="9"/>
      <c r="Q137" s="9"/>
      <c r="R137" s="9"/>
      <c r="S137" s="9"/>
    </row>
    <row r="138" spans="2:19" x14ac:dyDescent="0.2">
      <c r="K138" s="9"/>
      <c r="L138" s="9"/>
      <c r="M138" s="9"/>
      <c r="N138" s="9"/>
      <c r="O138" s="9"/>
      <c r="P138" s="9"/>
      <c r="Q138" s="9"/>
      <c r="R138" s="9"/>
      <c r="S138" s="9"/>
    </row>
    <row r="139" spans="2:19" x14ac:dyDescent="0.2">
      <c r="K139" s="9"/>
      <c r="L139" s="9"/>
      <c r="M139" s="9"/>
      <c r="N139" s="9"/>
      <c r="O139" s="9"/>
      <c r="P139" s="9"/>
      <c r="Q139" s="9"/>
      <c r="R139" s="9"/>
      <c r="S139" s="9"/>
    </row>
    <row r="140" spans="2:19" x14ac:dyDescent="0.2">
      <c r="K140" s="9"/>
      <c r="L140" s="9"/>
      <c r="M140" s="9"/>
      <c r="N140" s="9"/>
      <c r="O140" s="9"/>
      <c r="P140" s="9"/>
      <c r="Q140" s="9"/>
      <c r="R140" s="9"/>
      <c r="S140" s="9"/>
    </row>
    <row r="141" spans="2:19" x14ac:dyDescent="0.2">
      <c r="F141" s="1"/>
      <c r="K141" s="9"/>
      <c r="L141" s="9"/>
      <c r="M141" s="9"/>
      <c r="N141" s="9"/>
      <c r="O141" s="9"/>
      <c r="P141" s="9"/>
      <c r="Q141" s="9"/>
      <c r="R141" s="9"/>
      <c r="S141" s="9"/>
    </row>
    <row r="142" spans="2:19" x14ac:dyDescent="0.2">
      <c r="K142" s="9"/>
      <c r="L142" s="9"/>
      <c r="M142" s="9"/>
      <c r="N142" s="9"/>
      <c r="O142" s="9"/>
      <c r="P142" s="9"/>
      <c r="Q142" s="9"/>
      <c r="R142" s="9"/>
      <c r="S142" s="9"/>
    </row>
    <row r="143" spans="2:19" x14ac:dyDescent="0.2">
      <c r="K143" s="9"/>
      <c r="L143" s="9"/>
      <c r="M143" s="9"/>
      <c r="N143" s="9"/>
      <c r="O143" s="9"/>
      <c r="P143" s="9"/>
      <c r="Q143" s="9"/>
      <c r="R143" s="9"/>
      <c r="S143" s="9"/>
    </row>
    <row r="144" spans="2:19" x14ac:dyDescent="0.2">
      <c r="K144" s="9"/>
      <c r="L144" s="9"/>
      <c r="M144" s="9"/>
      <c r="N144" s="9"/>
      <c r="O144" s="9"/>
      <c r="P144" s="9"/>
      <c r="Q144" s="9"/>
      <c r="R144" s="9"/>
      <c r="S144" s="9"/>
    </row>
    <row r="145" spans="11:19" x14ac:dyDescent="0.2">
      <c r="K145" s="9"/>
      <c r="L145" s="9"/>
      <c r="M145" s="9"/>
      <c r="N145" s="9"/>
      <c r="O145" s="9"/>
      <c r="P145" s="9"/>
      <c r="Q145" s="9"/>
      <c r="R145" s="9"/>
      <c r="S145" s="9"/>
    </row>
    <row r="146" spans="11:19" x14ac:dyDescent="0.2">
      <c r="K146" s="9"/>
      <c r="L146" s="9"/>
      <c r="M146" s="9"/>
      <c r="N146" s="9"/>
      <c r="O146" s="9"/>
      <c r="P146" s="9"/>
      <c r="Q146" s="9"/>
      <c r="R146" s="9"/>
      <c r="S146" s="9"/>
    </row>
    <row r="147" spans="11:19" x14ac:dyDescent="0.2">
      <c r="K147" s="9"/>
      <c r="L147" s="9"/>
      <c r="M147" s="9"/>
      <c r="N147" s="9"/>
      <c r="O147" s="9"/>
      <c r="P147" s="9"/>
      <c r="Q147" s="9"/>
      <c r="R147" s="9"/>
      <c r="S147" s="9"/>
    </row>
    <row r="148" spans="11:19" x14ac:dyDescent="0.2">
      <c r="K148" s="9"/>
      <c r="L148" s="9"/>
      <c r="M148" s="9"/>
      <c r="N148" s="9"/>
      <c r="O148" s="9"/>
      <c r="P148" s="9"/>
      <c r="Q148" s="9"/>
      <c r="R148" s="9"/>
      <c r="S148" s="9"/>
    </row>
    <row r="149" spans="11:19" x14ac:dyDescent="0.2">
      <c r="K149" s="9"/>
      <c r="L149" s="9"/>
      <c r="M149" s="9"/>
      <c r="N149" s="9"/>
      <c r="O149" s="9"/>
      <c r="P149" s="9"/>
      <c r="Q149" s="9"/>
      <c r="R149" s="9"/>
      <c r="S149" s="9"/>
    </row>
    <row r="150" spans="11:19" x14ac:dyDescent="0.2">
      <c r="K150" s="9"/>
      <c r="L150" s="9"/>
      <c r="M150" s="9"/>
      <c r="N150" s="9"/>
      <c r="O150" s="9"/>
      <c r="P150" s="9"/>
      <c r="Q150" s="9"/>
      <c r="R150" s="9"/>
      <c r="S150" s="9"/>
    </row>
    <row r="151" spans="11:19" x14ac:dyDescent="0.2">
      <c r="K151" s="9"/>
      <c r="L151" s="9"/>
      <c r="M151" s="9"/>
      <c r="N151" s="9"/>
      <c r="O151" s="9"/>
      <c r="P151" s="9"/>
      <c r="Q151" s="9"/>
      <c r="R151" s="9"/>
      <c r="S151" s="9"/>
    </row>
    <row r="152" spans="11:19" x14ac:dyDescent="0.2">
      <c r="K152" s="9"/>
      <c r="L152" s="9"/>
      <c r="M152" s="9"/>
      <c r="N152" s="9"/>
      <c r="O152" s="9"/>
      <c r="P152" s="9"/>
      <c r="Q152" s="9"/>
      <c r="R152" s="9"/>
      <c r="S152" s="9"/>
    </row>
    <row r="153" spans="11:19" x14ac:dyDescent="0.2">
      <c r="K153" s="9"/>
      <c r="L153" s="9"/>
      <c r="M153" s="9"/>
      <c r="N153" s="9"/>
      <c r="O153" s="9"/>
      <c r="P153" s="9"/>
      <c r="Q153" s="9"/>
      <c r="R153" s="9"/>
      <c r="S153" s="9"/>
    </row>
    <row r="154" spans="11:19" x14ac:dyDescent="0.2">
      <c r="K154" s="9"/>
      <c r="L154" s="9"/>
      <c r="M154" s="9"/>
      <c r="N154" s="9"/>
      <c r="O154" s="9"/>
      <c r="P154" s="9"/>
      <c r="Q154" s="9"/>
      <c r="R154" s="9"/>
      <c r="S154" s="9"/>
    </row>
    <row r="155" spans="11:19" x14ac:dyDescent="0.2">
      <c r="K155" s="9"/>
      <c r="L155" s="9"/>
      <c r="M155" s="9"/>
      <c r="N155" s="9"/>
      <c r="O155" s="9"/>
      <c r="P155" s="9"/>
      <c r="Q155" s="9"/>
      <c r="R155" s="9"/>
      <c r="S155" s="9"/>
    </row>
    <row r="156" spans="11:19" x14ac:dyDescent="0.2">
      <c r="K156" s="9"/>
      <c r="L156" s="9"/>
      <c r="M156" s="9"/>
      <c r="N156" s="9"/>
      <c r="O156" s="9"/>
      <c r="P156" s="9"/>
      <c r="Q156" s="9"/>
      <c r="R156" s="9"/>
      <c r="S156" s="9"/>
    </row>
    <row r="157" spans="11:19" x14ac:dyDescent="0.2">
      <c r="K157" s="9"/>
      <c r="L157" s="9"/>
      <c r="M157" s="9"/>
      <c r="N157" s="9"/>
      <c r="O157" s="9"/>
      <c r="P157" s="9"/>
      <c r="Q157" s="9"/>
      <c r="R157" s="9"/>
      <c r="S157" s="9"/>
    </row>
    <row r="158" spans="11:19" x14ac:dyDescent="0.2">
      <c r="K158" s="9"/>
      <c r="L158" s="9"/>
      <c r="M158" s="9"/>
      <c r="N158" s="9"/>
      <c r="O158" s="9"/>
      <c r="P158" s="9"/>
      <c r="Q158" s="9"/>
      <c r="R158" s="9"/>
      <c r="S158" s="9"/>
    </row>
    <row r="159" spans="11:19" x14ac:dyDescent="0.2">
      <c r="K159" s="9"/>
      <c r="L159" s="9"/>
      <c r="M159" s="9"/>
      <c r="N159" s="9"/>
      <c r="O159" s="9"/>
      <c r="P159" s="9"/>
      <c r="Q159" s="9"/>
      <c r="R159" s="9"/>
      <c r="S159" s="9"/>
    </row>
    <row r="160" spans="11:19" x14ac:dyDescent="0.2">
      <c r="K160" s="9"/>
      <c r="L160" s="9"/>
      <c r="M160" s="9"/>
      <c r="N160" s="9"/>
      <c r="O160" s="9"/>
      <c r="P160" s="9"/>
      <c r="Q160" s="9"/>
      <c r="R160" s="9"/>
      <c r="S160" s="9"/>
    </row>
    <row r="161" spans="11:19" x14ac:dyDescent="0.2">
      <c r="K161" s="9"/>
      <c r="L161" s="9"/>
      <c r="M161" s="9"/>
      <c r="N161" s="9"/>
      <c r="O161" s="9"/>
      <c r="P161" s="9"/>
      <c r="Q161" s="9"/>
      <c r="R161" s="9"/>
      <c r="S161" s="9"/>
    </row>
    <row r="162" spans="11:19" x14ac:dyDescent="0.2">
      <c r="K162" s="9"/>
      <c r="L162" s="9"/>
      <c r="M162" s="9"/>
      <c r="N162" s="9"/>
      <c r="O162" s="9"/>
      <c r="P162" s="9"/>
      <c r="Q162" s="9"/>
      <c r="R162" s="9"/>
      <c r="S162" s="9"/>
    </row>
    <row r="163" spans="11:19" x14ac:dyDescent="0.2">
      <c r="K163" s="9"/>
      <c r="L163" s="9"/>
      <c r="M163" s="9"/>
      <c r="N163" s="9"/>
      <c r="O163" s="9"/>
      <c r="P163" s="9"/>
      <c r="Q163" s="9"/>
      <c r="R163" s="9"/>
      <c r="S163" s="9"/>
    </row>
    <row r="164" spans="11:19" x14ac:dyDescent="0.2">
      <c r="K164" s="9"/>
      <c r="L164" s="9"/>
      <c r="M164" s="9"/>
      <c r="N164" s="9"/>
      <c r="O164" s="9"/>
      <c r="P164" s="9"/>
      <c r="Q164" s="9"/>
      <c r="R164" s="9"/>
      <c r="S164" s="9"/>
    </row>
    <row r="165" spans="11:19" x14ac:dyDescent="0.2">
      <c r="K165" s="9"/>
      <c r="L165" s="9"/>
      <c r="M165" s="9"/>
      <c r="N165" s="9"/>
      <c r="O165" s="9"/>
      <c r="P165" s="9"/>
      <c r="Q165" s="9"/>
      <c r="R165" s="9"/>
      <c r="S165" s="9"/>
    </row>
    <row r="166" spans="11:19" x14ac:dyDescent="0.2">
      <c r="K166" s="9"/>
      <c r="L166" s="9"/>
      <c r="M166" s="9"/>
      <c r="N166" s="9"/>
      <c r="O166" s="9"/>
      <c r="P166" s="9"/>
      <c r="Q166" s="9"/>
      <c r="R166" s="9"/>
      <c r="S166" s="9"/>
    </row>
    <row r="167" spans="11:19" x14ac:dyDescent="0.2">
      <c r="K167" s="9"/>
      <c r="L167" s="9"/>
      <c r="M167" s="9"/>
      <c r="N167" s="9"/>
      <c r="O167" s="9"/>
      <c r="P167" s="9"/>
      <c r="Q167" s="9"/>
      <c r="R167" s="9"/>
      <c r="S167" s="9"/>
    </row>
    <row r="168" spans="11:19" x14ac:dyDescent="0.2">
      <c r="K168" s="9"/>
      <c r="L168" s="9"/>
      <c r="M168" s="9"/>
      <c r="N168" s="9"/>
      <c r="O168" s="9"/>
      <c r="P168" s="9"/>
      <c r="Q168" s="9"/>
      <c r="R168" s="9"/>
      <c r="S168" s="9"/>
    </row>
    <row r="169" spans="11:19" x14ac:dyDescent="0.2">
      <c r="K169" s="9"/>
      <c r="L169" s="9"/>
      <c r="M169" s="9"/>
      <c r="N169" s="9"/>
      <c r="O169" s="9"/>
      <c r="P169" s="9"/>
      <c r="Q169" s="9"/>
      <c r="R169" s="9"/>
      <c r="S169" s="9"/>
    </row>
    <row r="170" spans="11:19" x14ac:dyDescent="0.2">
      <c r="K170" s="9"/>
      <c r="L170" s="9"/>
      <c r="M170" s="9"/>
      <c r="N170" s="9"/>
      <c r="O170" s="9"/>
      <c r="P170" s="9"/>
      <c r="Q170" s="9"/>
      <c r="R170" s="9"/>
      <c r="S170" s="9"/>
    </row>
    <row r="171" spans="11:19" x14ac:dyDescent="0.2">
      <c r="K171" s="9"/>
      <c r="L171" s="9"/>
      <c r="M171" s="9"/>
      <c r="N171" s="9"/>
      <c r="O171" s="9"/>
      <c r="P171" s="9"/>
      <c r="Q171" s="9"/>
      <c r="R171" s="9"/>
      <c r="S171" s="9"/>
    </row>
    <row r="172" spans="11:19" x14ac:dyDescent="0.2">
      <c r="K172" s="9"/>
      <c r="L172" s="9"/>
      <c r="M172" s="9"/>
      <c r="N172" s="9"/>
      <c r="O172" s="9"/>
      <c r="P172" s="9"/>
      <c r="Q172" s="9"/>
      <c r="R172" s="9"/>
      <c r="S172" s="9"/>
    </row>
    <row r="173" spans="11:19" x14ac:dyDescent="0.2">
      <c r="K173" s="9"/>
      <c r="L173" s="9"/>
      <c r="M173" s="9"/>
      <c r="N173" s="9"/>
      <c r="O173" s="9"/>
      <c r="P173" s="9"/>
      <c r="Q173" s="9"/>
      <c r="R173" s="9"/>
      <c r="S173" s="9"/>
    </row>
    <row r="174" spans="11:19" x14ac:dyDescent="0.2">
      <c r="K174" s="9"/>
      <c r="L174" s="9"/>
      <c r="M174" s="9"/>
      <c r="N174" s="9"/>
      <c r="O174" s="9"/>
      <c r="P174" s="9"/>
      <c r="Q174" s="9"/>
      <c r="R174" s="9"/>
      <c r="S174" s="9"/>
    </row>
    <row r="175" spans="11:19" x14ac:dyDescent="0.2">
      <c r="K175" s="9"/>
      <c r="L175" s="9"/>
      <c r="M175" s="9"/>
      <c r="N175" s="9"/>
      <c r="O175" s="9"/>
      <c r="P175" s="9"/>
      <c r="Q175" s="9"/>
      <c r="R175" s="9"/>
      <c r="S175" s="9"/>
    </row>
    <row r="176" spans="11:19" x14ac:dyDescent="0.2">
      <c r="K176" s="9"/>
      <c r="L176" s="9"/>
      <c r="M176" s="9"/>
      <c r="N176" s="9"/>
      <c r="O176" s="9"/>
      <c r="P176" s="9"/>
      <c r="Q176" s="9"/>
      <c r="R176" s="9"/>
      <c r="S176" s="9"/>
    </row>
    <row r="177" spans="11:19" x14ac:dyDescent="0.2">
      <c r="K177" s="9"/>
      <c r="L177" s="9"/>
      <c r="M177" s="9"/>
      <c r="N177" s="9"/>
      <c r="O177" s="9"/>
      <c r="P177" s="9"/>
      <c r="Q177" s="9"/>
      <c r="R177" s="9"/>
      <c r="S177" s="9"/>
    </row>
    <row r="178" spans="11:19" x14ac:dyDescent="0.2">
      <c r="K178" s="9"/>
      <c r="L178" s="9"/>
      <c r="M178" s="9"/>
      <c r="N178" s="9"/>
      <c r="O178" s="9"/>
      <c r="P178" s="9"/>
      <c r="Q178" s="9"/>
      <c r="R178" s="9"/>
      <c r="S178" s="9"/>
    </row>
    <row r="179" spans="11:19" x14ac:dyDescent="0.2">
      <c r="K179" s="9"/>
      <c r="L179" s="9"/>
      <c r="M179" s="9"/>
      <c r="N179" s="9"/>
      <c r="O179" s="9"/>
      <c r="P179" s="9"/>
      <c r="Q179" s="9"/>
      <c r="R179" s="9"/>
      <c r="S179" s="9"/>
    </row>
    <row r="180" spans="11:19" x14ac:dyDescent="0.2">
      <c r="K180" s="9"/>
      <c r="L180" s="9"/>
      <c r="M180" s="9"/>
      <c r="N180" s="9"/>
      <c r="O180" s="9"/>
      <c r="P180" s="9"/>
      <c r="Q180" s="9"/>
      <c r="R180" s="9"/>
      <c r="S180" s="9"/>
    </row>
    <row r="181" spans="11:19" x14ac:dyDescent="0.2">
      <c r="K181" s="9"/>
      <c r="L181" s="9"/>
      <c r="M181" s="9"/>
      <c r="N181" s="9"/>
      <c r="O181" s="9"/>
      <c r="P181" s="9"/>
      <c r="Q181" s="9"/>
      <c r="R181" s="9"/>
      <c r="S181" s="9"/>
    </row>
    <row r="182" spans="11:19" x14ac:dyDescent="0.2">
      <c r="K182" s="9"/>
      <c r="L182" s="9"/>
      <c r="M182" s="9"/>
      <c r="N182" s="9"/>
      <c r="O182" s="9"/>
      <c r="P182" s="9"/>
      <c r="Q182" s="9"/>
      <c r="R182" s="9"/>
      <c r="S182" s="9"/>
    </row>
    <row r="183" spans="11:19" x14ac:dyDescent="0.2">
      <c r="K183" s="9"/>
      <c r="L183" s="9"/>
      <c r="M183" s="9"/>
      <c r="N183" s="9"/>
      <c r="O183" s="9"/>
      <c r="P183" s="9"/>
      <c r="Q183" s="9"/>
      <c r="R183" s="9"/>
      <c r="S183" s="9"/>
    </row>
    <row r="184" spans="11:19" x14ac:dyDescent="0.2">
      <c r="K184" s="9"/>
      <c r="L184" s="9"/>
      <c r="M184" s="9"/>
      <c r="N184" s="9"/>
      <c r="O184" s="9"/>
      <c r="P184" s="9"/>
      <c r="Q184" s="9"/>
      <c r="R184" s="9"/>
      <c r="S184" s="9"/>
    </row>
    <row r="185" spans="11:19" x14ac:dyDescent="0.2">
      <c r="K185" s="9"/>
      <c r="L185" s="9"/>
      <c r="M185" s="9"/>
      <c r="N185" s="9"/>
      <c r="O185" s="9"/>
      <c r="P185" s="9"/>
      <c r="Q185" s="9"/>
      <c r="R185" s="9"/>
      <c r="S185" s="9"/>
    </row>
    <row r="186" spans="11:19" x14ac:dyDescent="0.2">
      <c r="K186" s="9"/>
      <c r="L186" s="9"/>
      <c r="M186" s="9"/>
      <c r="N186" s="9"/>
      <c r="O186" s="9"/>
      <c r="P186" s="9"/>
      <c r="Q186" s="9"/>
      <c r="R186" s="9"/>
      <c r="S186" s="9"/>
    </row>
    <row r="187" spans="11:19" x14ac:dyDescent="0.2">
      <c r="K187" s="9"/>
      <c r="L187" s="9"/>
      <c r="M187" s="9"/>
      <c r="N187" s="9"/>
      <c r="O187" s="9"/>
      <c r="P187" s="9"/>
      <c r="Q187" s="9"/>
      <c r="R187" s="9"/>
      <c r="S187" s="9"/>
    </row>
    <row r="188" spans="11:19" x14ac:dyDescent="0.2">
      <c r="K188" s="9"/>
      <c r="L188" s="9"/>
      <c r="M188" s="9"/>
      <c r="N188" s="9"/>
      <c r="O188" s="9"/>
      <c r="P188" s="9"/>
      <c r="Q188" s="9"/>
      <c r="R188" s="9"/>
      <c r="S188" s="9"/>
    </row>
    <row r="189" spans="11:19" x14ac:dyDescent="0.2">
      <c r="K189" s="9"/>
      <c r="L189" s="9"/>
      <c r="M189" s="9"/>
      <c r="N189" s="9"/>
      <c r="O189" s="9"/>
      <c r="P189" s="9"/>
      <c r="Q189" s="9"/>
      <c r="R189" s="9"/>
      <c r="S189" s="9"/>
    </row>
    <row r="190" spans="11:19" x14ac:dyDescent="0.2">
      <c r="K190" s="9"/>
      <c r="L190" s="9"/>
      <c r="M190" s="9"/>
      <c r="N190" s="9"/>
      <c r="O190" s="9"/>
      <c r="P190" s="9"/>
      <c r="Q190" s="9"/>
      <c r="R190" s="9"/>
      <c r="S190" s="9"/>
    </row>
    <row r="191" spans="11:19" x14ac:dyDescent="0.2">
      <c r="K191" s="9"/>
      <c r="L191" s="9"/>
      <c r="M191" s="9"/>
      <c r="N191" s="9"/>
      <c r="O191" s="9"/>
      <c r="P191" s="9"/>
      <c r="Q191" s="9"/>
      <c r="R191" s="9"/>
      <c r="S191" s="9"/>
    </row>
    <row r="192" spans="11:19" x14ac:dyDescent="0.2">
      <c r="K192" s="9"/>
      <c r="L192" s="9"/>
      <c r="M192" s="9"/>
      <c r="N192" s="9"/>
      <c r="O192" s="9"/>
      <c r="P192" s="9"/>
      <c r="Q192" s="9"/>
      <c r="R192" s="9"/>
      <c r="S192" s="9"/>
    </row>
    <row r="193" spans="11:19" x14ac:dyDescent="0.2">
      <c r="K193" s="9"/>
      <c r="L193" s="9"/>
      <c r="M193" s="9"/>
      <c r="N193" s="9"/>
      <c r="O193" s="9"/>
      <c r="P193" s="9"/>
      <c r="Q193" s="9"/>
      <c r="R193" s="9"/>
      <c r="S193" s="9"/>
    </row>
    <row r="194" spans="11:19" x14ac:dyDescent="0.2">
      <c r="K194" s="9"/>
      <c r="L194" s="9"/>
      <c r="M194" s="9"/>
      <c r="N194" s="9"/>
      <c r="O194" s="9"/>
      <c r="P194" s="9"/>
      <c r="Q194" s="9"/>
      <c r="R194" s="9"/>
      <c r="S194" s="9"/>
    </row>
    <row r="195" spans="11:19" x14ac:dyDescent="0.2">
      <c r="K195" s="9"/>
      <c r="L195" s="9"/>
      <c r="M195" s="9"/>
      <c r="N195" s="9"/>
      <c r="O195" s="9"/>
      <c r="P195" s="9"/>
      <c r="Q195" s="9"/>
      <c r="R195" s="9"/>
      <c r="S195" s="9"/>
    </row>
    <row r="196" spans="11:19" x14ac:dyDescent="0.2">
      <c r="K196" s="9"/>
      <c r="L196" s="9"/>
      <c r="M196" s="9"/>
      <c r="N196" s="9"/>
      <c r="O196" s="9"/>
      <c r="P196" s="9"/>
      <c r="Q196" s="9"/>
      <c r="R196" s="9"/>
      <c r="S196" s="9"/>
    </row>
    <row r="197" spans="11:19" x14ac:dyDescent="0.2">
      <c r="K197" s="9"/>
      <c r="L197" s="9"/>
      <c r="M197" s="9"/>
      <c r="N197" s="9"/>
      <c r="O197" s="9"/>
      <c r="P197" s="9"/>
      <c r="Q197" s="9"/>
      <c r="R197" s="9"/>
      <c r="S197" s="9"/>
    </row>
    <row r="198" spans="11:19" x14ac:dyDescent="0.2">
      <c r="K198" s="9"/>
      <c r="L198" s="9"/>
      <c r="M198" s="9"/>
      <c r="N198" s="9"/>
      <c r="O198" s="9"/>
      <c r="P198" s="9"/>
      <c r="Q198" s="9"/>
      <c r="R198" s="9"/>
      <c r="S198" s="9"/>
    </row>
    <row r="199" spans="11:19" x14ac:dyDescent="0.2">
      <c r="K199" s="9"/>
      <c r="L199" s="9"/>
      <c r="M199" s="9"/>
      <c r="N199" s="9"/>
      <c r="O199" s="9"/>
      <c r="P199" s="9"/>
      <c r="Q199" s="9"/>
      <c r="R199" s="9"/>
      <c r="S199" s="9"/>
    </row>
    <row r="200" spans="11:19" x14ac:dyDescent="0.2">
      <c r="K200" s="9"/>
      <c r="L200" s="9"/>
      <c r="M200" s="9"/>
      <c r="N200" s="9"/>
      <c r="O200" s="9"/>
      <c r="P200" s="9"/>
      <c r="Q200" s="9"/>
      <c r="R200" s="9"/>
      <c r="S200" s="9"/>
    </row>
    <row r="201" spans="11:19" x14ac:dyDescent="0.2">
      <c r="K201" s="9"/>
      <c r="L201" s="9"/>
      <c r="M201" s="9"/>
      <c r="N201" s="9"/>
      <c r="O201" s="9"/>
      <c r="P201" s="9"/>
      <c r="Q201" s="9"/>
      <c r="R201" s="9"/>
      <c r="S201" s="9"/>
    </row>
    <row r="202" spans="11:19" x14ac:dyDescent="0.2">
      <c r="K202" s="9"/>
      <c r="L202" s="9"/>
      <c r="M202" s="9"/>
      <c r="N202" s="9"/>
      <c r="O202" s="9"/>
      <c r="P202" s="9"/>
      <c r="Q202" s="9"/>
      <c r="R202" s="9"/>
      <c r="S202" s="9"/>
    </row>
    <row r="203" spans="11:19" x14ac:dyDescent="0.2">
      <c r="K203" s="9"/>
      <c r="L203" s="9"/>
      <c r="M203" s="9"/>
      <c r="N203" s="9"/>
      <c r="O203" s="9"/>
      <c r="P203" s="9"/>
      <c r="Q203" s="9"/>
      <c r="R203" s="9"/>
      <c r="S203" s="9"/>
    </row>
    <row r="204" spans="11:19" x14ac:dyDescent="0.2">
      <c r="K204" s="9"/>
      <c r="L204" s="9"/>
      <c r="M204" s="9"/>
      <c r="N204" s="9"/>
      <c r="O204" s="9"/>
      <c r="P204" s="9"/>
      <c r="Q204" s="9"/>
      <c r="R204" s="9"/>
      <c r="S204" s="9"/>
    </row>
    <row r="205" spans="11:19" x14ac:dyDescent="0.2">
      <c r="K205" s="9"/>
      <c r="L205" s="9"/>
      <c r="M205" s="9"/>
      <c r="N205" s="9"/>
      <c r="O205" s="9"/>
      <c r="P205" s="9"/>
      <c r="Q205" s="9"/>
      <c r="R205" s="9"/>
      <c r="S205" s="9"/>
    </row>
    <row r="206" spans="11:19" x14ac:dyDescent="0.2">
      <c r="K206" s="9"/>
      <c r="L206" s="9"/>
      <c r="M206" s="9"/>
      <c r="N206" s="9"/>
      <c r="O206" s="9"/>
      <c r="P206" s="9"/>
      <c r="Q206" s="9"/>
      <c r="R206" s="9"/>
      <c r="S206" s="9"/>
    </row>
    <row r="207" spans="11:19" x14ac:dyDescent="0.2">
      <c r="K207" s="9"/>
      <c r="L207" s="9"/>
      <c r="M207" s="9"/>
      <c r="N207" s="9"/>
      <c r="O207" s="9"/>
      <c r="P207" s="9"/>
      <c r="Q207" s="9"/>
      <c r="R207" s="9"/>
      <c r="S207" s="9"/>
    </row>
    <row r="208" spans="11:19" x14ac:dyDescent="0.2">
      <c r="K208" s="9"/>
      <c r="L208" s="9"/>
      <c r="M208" s="9"/>
      <c r="N208" s="9"/>
      <c r="O208" s="9"/>
      <c r="P208" s="9"/>
      <c r="Q208" s="9"/>
      <c r="R208" s="9"/>
      <c r="S208" s="9"/>
    </row>
    <row r="209" spans="11:19" x14ac:dyDescent="0.2">
      <c r="K209" s="9"/>
      <c r="L209" s="9"/>
      <c r="M209" s="9"/>
      <c r="N209" s="9"/>
      <c r="O209" s="9"/>
      <c r="P209" s="9"/>
      <c r="Q209" s="9"/>
      <c r="R209" s="9"/>
      <c r="S209" s="9"/>
    </row>
    <row r="210" spans="11:19" x14ac:dyDescent="0.2">
      <c r="K210" s="9"/>
      <c r="L210" s="9"/>
      <c r="M210" s="9"/>
      <c r="N210" s="9"/>
      <c r="O210" s="9"/>
      <c r="P210" s="9"/>
      <c r="Q210" s="9"/>
      <c r="R210" s="9"/>
      <c r="S210" s="9"/>
    </row>
    <row r="211" spans="11:19" x14ac:dyDescent="0.2">
      <c r="K211" s="9"/>
      <c r="L211" s="9"/>
      <c r="M211" s="9"/>
      <c r="N211" s="9"/>
      <c r="O211" s="9"/>
      <c r="P211" s="9"/>
      <c r="Q211" s="9"/>
      <c r="R211" s="9"/>
      <c r="S211" s="9"/>
    </row>
    <row r="212" spans="11:19" x14ac:dyDescent="0.2">
      <c r="K212" s="9"/>
      <c r="L212" s="9"/>
      <c r="M212" s="9"/>
      <c r="N212" s="9"/>
      <c r="O212" s="9"/>
      <c r="P212" s="9"/>
      <c r="Q212" s="9"/>
      <c r="R212" s="9"/>
      <c r="S212" s="9"/>
    </row>
    <row r="213" spans="11:19" x14ac:dyDescent="0.2">
      <c r="K213" s="9"/>
      <c r="L213" s="9"/>
      <c r="M213" s="9"/>
      <c r="N213" s="9"/>
      <c r="O213" s="9"/>
      <c r="P213" s="9"/>
      <c r="Q213" s="9"/>
      <c r="R213" s="9"/>
      <c r="S213" s="9"/>
    </row>
    <row r="214" spans="11:19" x14ac:dyDescent="0.2">
      <c r="K214" s="9"/>
      <c r="L214" s="9"/>
      <c r="M214" s="9"/>
      <c r="N214" s="9"/>
      <c r="O214" s="9"/>
      <c r="P214" s="9"/>
      <c r="Q214" s="9"/>
      <c r="R214" s="9"/>
      <c r="S214" s="9"/>
    </row>
    <row r="215" spans="11:19" x14ac:dyDescent="0.2">
      <c r="K215" s="9"/>
      <c r="L215" s="9"/>
      <c r="M215" s="9"/>
      <c r="N215" s="9"/>
      <c r="O215" s="9"/>
      <c r="P215" s="9"/>
      <c r="Q215" s="9"/>
      <c r="R215" s="9"/>
      <c r="S215" s="9"/>
    </row>
    <row r="216" spans="11:19" x14ac:dyDescent="0.2">
      <c r="K216" s="9"/>
      <c r="L216" s="9"/>
      <c r="M216" s="9"/>
      <c r="N216" s="9"/>
      <c r="O216" s="9"/>
      <c r="P216" s="9"/>
      <c r="Q216" s="9"/>
      <c r="R216" s="9"/>
      <c r="S216" s="9"/>
    </row>
    <row r="217" spans="11:19" x14ac:dyDescent="0.2">
      <c r="K217" s="9"/>
      <c r="L217" s="9"/>
      <c r="M217" s="9"/>
      <c r="N217" s="9"/>
      <c r="O217" s="9"/>
      <c r="P217" s="9"/>
      <c r="Q217" s="9"/>
      <c r="R217" s="9"/>
      <c r="S217" s="9"/>
    </row>
    <row r="218" spans="11:19" x14ac:dyDescent="0.2">
      <c r="K218" s="9"/>
      <c r="L218" s="9"/>
      <c r="M218" s="9"/>
      <c r="N218" s="9"/>
      <c r="O218" s="9"/>
      <c r="P218" s="9"/>
      <c r="Q218" s="9"/>
      <c r="R218" s="9"/>
      <c r="S218" s="9"/>
    </row>
    <row r="219" spans="11:19" x14ac:dyDescent="0.2">
      <c r="K219" s="9"/>
      <c r="L219" s="9"/>
      <c r="M219" s="9"/>
      <c r="N219" s="9"/>
      <c r="O219" s="9"/>
      <c r="P219" s="9"/>
      <c r="Q219" s="9"/>
      <c r="R219" s="9"/>
      <c r="S219" s="9"/>
    </row>
    <row r="220" spans="11:19" x14ac:dyDescent="0.2">
      <c r="K220" s="9"/>
      <c r="L220" s="9"/>
      <c r="M220" s="9"/>
      <c r="N220" s="9"/>
      <c r="O220" s="9"/>
      <c r="P220" s="9"/>
      <c r="Q220" s="9"/>
      <c r="R220" s="9"/>
      <c r="S220" s="9"/>
    </row>
    <row r="221" spans="11:19" x14ac:dyDescent="0.2">
      <c r="K221" s="9"/>
      <c r="L221" s="9"/>
      <c r="M221" s="9"/>
      <c r="N221" s="9"/>
      <c r="O221" s="9"/>
      <c r="P221" s="9"/>
      <c r="Q221" s="9"/>
      <c r="R221" s="9"/>
      <c r="S221" s="9"/>
    </row>
    <row r="222" spans="11:19" x14ac:dyDescent="0.2">
      <c r="K222" s="9"/>
      <c r="L222" s="9"/>
      <c r="M222" s="9"/>
      <c r="N222" s="9"/>
      <c r="O222" s="9"/>
      <c r="P222" s="9"/>
      <c r="Q222" s="9"/>
      <c r="R222" s="9"/>
      <c r="S222" s="9"/>
    </row>
    <row r="223" spans="11:19" x14ac:dyDescent="0.2">
      <c r="K223" s="9"/>
      <c r="L223" s="9"/>
      <c r="M223" s="9"/>
      <c r="N223" s="9"/>
      <c r="O223" s="9"/>
      <c r="P223" s="9"/>
      <c r="Q223" s="9"/>
      <c r="R223" s="9"/>
      <c r="S223" s="9"/>
    </row>
    <row r="224" spans="11:19" x14ac:dyDescent="0.2">
      <c r="K224" s="9"/>
      <c r="L224" s="9"/>
      <c r="M224" s="9"/>
      <c r="N224" s="9"/>
      <c r="O224" s="9"/>
      <c r="P224" s="9"/>
      <c r="Q224" s="9"/>
      <c r="R224" s="9"/>
      <c r="S224" s="9"/>
    </row>
    <row r="225" spans="2:19" x14ac:dyDescent="0.2">
      <c r="K225" s="9"/>
      <c r="L225" s="9"/>
      <c r="M225" s="9"/>
      <c r="N225" s="9"/>
      <c r="O225" s="9"/>
      <c r="P225" s="9"/>
      <c r="Q225" s="9"/>
      <c r="R225" s="9"/>
      <c r="S225" s="9"/>
    </row>
    <row r="226" spans="2:19" x14ac:dyDescent="0.2">
      <c r="K226" s="9"/>
      <c r="L226" s="9"/>
      <c r="M226" s="9"/>
      <c r="N226" s="9"/>
      <c r="O226" s="9"/>
      <c r="P226" s="9"/>
      <c r="Q226" s="9"/>
      <c r="R226" s="9"/>
      <c r="S226" s="9"/>
    </row>
    <row r="227" spans="2:19" x14ac:dyDescent="0.2">
      <c r="K227" s="9"/>
      <c r="L227" s="9"/>
      <c r="M227" s="9"/>
      <c r="N227" s="9"/>
      <c r="O227" s="9"/>
      <c r="P227" s="9"/>
      <c r="Q227" s="9"/>
      <c r="R227" s="9"/>
      <c r="S227" s="9"/>
    </row>
    <row r="228" spans="2:19" x14ac:dyDescent="0.2">
      <c r="K228" s="9"/>
      <c r="L228" s="9"/>
      <c r="M228" s="9"/>
      <c r="N228" s="9"/>
      <c r="O228" s="9"/>
      <c r="P228" s="9"/>
      <c r="Q228" s="9"/>
      <c r="R228" s="9"/>
      <c r="S228" s="9"/>
    </row>
    <row r="229" spans="2:19" x14ac:dyDescent="0.2">
      <c r="K229" s="9"/>
      <c r="L229" s="9"/>
      <c r="M229" s="9"/>
      <c r="N229" s="9"/>
      <c r="O229" s="9"/>
      <c r="P229" s="9"/>
      <c r="Q229" s="9"/>
      <c r="R229" s="9"/>
      <c r="S229" s="9"/>
    </row>
    <row r="230" spans="2:19" x14ac:dyDescent="0.2">
      <c r="K230" s="9"/>
      <c r="L230" s="9"/>
      <c r="M230" s="9"/>
      <c r="N230" s="9"/>
      <c r="O230" s="9"/>
      <c r="P230" s="9"/>
      <c r="Q230" s="9"/>
      <c r="R230" s="9"/>
      <c r="S230" s="9"/>
    </row>
    <row r="231" spans="2:19" x14ac:dyDescent="0.2">
      <c r="K231" s="9"/>
      <c r="L231" s="9"/>
      <c r="M231" s="9"/>
      <c r="N231" s="9"/>
      <c r="O231" s="9"/>
      <c r="P231" s="9"/>
      <c r="Q231" s="9"/>
      <c r="R231" s="9"/>
      <c r="S231" s="9"/>
    </row>
    <row r="232" spans="2:19" x14ac:dyDescent="0.2">
      <c r="B232" s="6"/>
      <c r="C232" s="6"/>
      <c r="D232" s="6"/>
      <c r="E232" s="6"/>
      <c r="F232" s="6"/>
      <c r="G232" s="6"/>
      <c r="H232" s="6"/>
      <c r="K232" s="9"/>
      <c r="L232" s="9"/>
      <c r="M232" s="9"/>
      <c r="N232" s="9"/>
      <c r="O232" s="9"/>
      <c r="P232" s="9"/>
      <c r="Q232" s="9"/>
      <c r="R232" s="9"/>
      <c r="S232" s="9"/>
    </row>
    <row r="233" spans="2:19" x14ac:dyDescent="0.2">
      <c r="K233" s="9"/>
      <c r="L233" s="9"/>
      <c r="M233" s="9"/>
      <c r="N233" s="9"/>
      <c r="O233" s="9"/>
      <c r="P233" s="9"/>
      <c r="Q233" s="9"/>
      <c r="R233" s="9"/>
      <c r="S233" s="9"/>
    </row>
    <row r="234" spans="2:19" x14ac:dyDescent="0.2">
      <c r="K234" s="9"/>
      <c r="L234" s="9"/>
      <c r="M234" s="9"/>
      <c r="N234" s="9"/>
      <c r="O234" s="9"/>
      <c r="P234" s="9"/>
      <c r="Q234" s="9"/>
      <c r="R234" s="9"/>
      <c r="S234" s="9"/>
    </row>
    <row r="235" spans="2:19" x14ac:dyDescent="0.2">
      <c r="K235" s="9"/>
      <c r="L235" s="9"/>
      <c r="M235" s="9"/>
      <c r="N235" s="9"/>
      <c r="O235" s="9"/>
      <c r="P235" s="9"/>
      <c r="Q235" s="9"/>
      <c r="R235" s="9"/>
      <c r="S235" s="9"/>
    </row>
    <row r="236" spans="2:19" x14ac:dyDescent="0.2">
      <c r="K236" s="9"/>
      <c r="L236" s="9"/>
      <c r="M236" s="9"/>
      <c r="N236" s="9"/>
      <c r="O236" s="9"/>
      <c r="P236" s="9"/>
      <c r="Q236" s="9"/>
      <c r="R236" s="9"/>
      <c r="S236" s="9"/>
    </row>
    <row r="237" spans="2:19" x14ac:dyDescent="0.2">
      <c r="B237" s="2"/>
      <c r="C237" s="2"/>
      <c r="D237" s="2"/>
      <c r="E237" s="2"/>
      <c r="F237" s="2"/>
      <c r="G237" s="2"/>
      <c r="H237" s="2"/>
      <c r="K237" s="9"/>
      <c r="L237" s="9"/>
      <c r="M237" s="9"/>
      <c r="N237" s="9"/>
      <c r="O237" s="9"/>
      <c r="P237" s="9"/>
      <c r="Q237" s="9"/>
      <c r="R237" s="9"/>
      <c r="S237" s="9"/>
    </row>
    <row r="238" spans="2:19" x14ac:dyDescent="0.2">
      <c r="B238" s="2"/>
      <c r="C238" s="2"/>
      <c r="D238" s="2"/>
      <c r="E238" s="2"/>
      <c r="F238" s="2"/>
      <c r="G238" s="2"/>
      <c r="H238" s="2"/>
      <c r="K238" s="9"/>
      <c r="L238" s="9"/>
      <c r="M238" s="9"/>
      <c r="N238" s="9"/>
      <c r="O238" s="9"/>
      <c r="P238" s="9"/>
      <c r="Q238" s="9"/>
      <c r="R238" s="9"/>
      <c r="S238" s="9"/>
    </row>
    <row r="239" spans="2:19" x14ac:dyDescent="0.2">
      <c r="B239" s="2"/>
      <c r="C239" s="2"/>
      <c r="D239" s="2"/>
      <c r="E239" s="2"/>
      <c r="F239" s="2"/>
      <c r="G239" s="2"/>
      <c r="H239" s="2"/>
      <c r="K239" s="9"/>
      <c r="L239" s="9"/>
      <c r="M239" s="9"/>
      <c r="N239" s="9"/>
      <c r="O239" s="9"/>
      <c r="P239" s="9"/>
      <c r="Q239" s="9"/>
      <c r="R239" s="9"/>
      <c r="S239" s="9"/>
    </row>
    <row r="240" spans="2:19" x14ac:dyDescent="0.2">
      <c r="B240" s="2"/>
      <c r="C240" s="2"/>
      <c r="D240" s="2"/>
      <c r="E240" s="2"/>
      <c r="F240" s="2"/>
      <c r="G240" s="2"/>
      <c r="H240" s="2"/>
      <c r="K240" s="9"/>
      <c r="L240" s="9"/>
      <c r="M240" s="9"/>
      <c r="N240" s="9"/>
      <c r="O240" s="9"/>
      <c r="P240" s="9"/>
      <c r="Q240" s="9"/>
      <c r="R240" s="9"/>
      <c r="S240" s="9"/>
    </row>
    <row r="241" spans="2:19" x14ac:dyDescent="0.2">
      <c r="B241" s="2"/>
      <c r="C241" s="2"/>
      <c r="D241" s="2"/>
      <c r="E241" s="2"/>
      <c r="F241" s="2"/>
      <c r="G241" s="2"/>
      <c r="H241" s="2"/>
      <c r="K241" s="9"/>
      <c r="L241" s="9"/>
      <c r="M241" s="9"/>
      <c r="N241" s="9"/>
      <c r="O241" s="9"/>
      <c r="P241" s="9"/>
      <c r="Q241" s="9"/>
      <c r="R241" s="9"/>
      <c r="S241" s="9"/>
    </row>
    <row r="242" spans="2:19" x14ac:dyDescent="0.2">
      <c r="B242" s="2"/>
      <c r="C242" s="2"/>
      <c r="D242" s="2"/>
      <c r="E242" s="2"/>
      <c r="F242" s="2"/>
      <c r="G242" s="2"/>
      <c r="H242" s="2"/>
      <c r="K242" s="9"/>
      <c r="L242" s="9"/>
      <c r="M242" s="9"/>
      <c r="N242" s="9"/>
      <c r="O242" s="9"/>
      <c r="P242" s="9"/>
      <c r="Q242" s="9"/>
      <c r="R242" s="9"/>
      <c r="S242" s="9"/>
    </row>
    <row r="243" spans="2:19" x14ac:dyDescent="0.2">
      <c r="K243" s="9"/>
      <c r="L243" s="9"/>
      <c r="M243" s="9"/>
      <c r="N243" s="9"/>
      <c r="O243" s="9"/>
      <c r="P243" s="9"/>
      <c r="Q243" s="9"/>
      <c r="R243" s="9"/>
      <c r="S243" s="9"/>
    </row>
    <row r="244" spans="2:19" x14ac:dyDescent="0.2">
      <c r="K244" s="9"/>
      <c r="L244" s="9"/>
      <c r="M244" s="9"/>
      <c r="N244" s="9"/>
      <c r="O244" s="9"/>
      <c r="P244" s="9"/>
      <c r="Q244" s="9"/>
      <c r="R244" s="9"/>
      <c r="S244" s="9"/>
    </row>
    <row r="245" spans="2:19" x14ac:dyDescent="0.2">
      <c r="K245" s="9"/>
      <c r="L245" s="9"/>
      <c r="M245" s="9"/>
      <c r="N245" s="9"/>
      <c r="O245" s="9"/>
      <c r="P245" s="9"/>
      <c r="Q245" s="9"/>
      <c r="R245" s="9"/>
      <c r="S245" s="9"/>
    </row>
    <row r="246" spans="2:19" x14ac:dyDescent="0.2">
      <c r="K246" s="9"/>
      <c r="L246" s="9"/>
      <c r="M246" s="9"/>
      <c r="N246" s="9"/>
      <c r="O246" s="9"/>
      <c r="P246" s="9"/>
      <c r="Q246" s="9"/>
      <c r="R246" s="9"/>
      <c r="S246" s="9"/>
    </row>
    <row r="247" spans="2:19" x14ac:dyDescent="0.2">
      <c r="K247" s="9"/>
      <c r="L247" s="9"/>
      <c r="M247" s="9"/>
      <c r="N247" s="9"/>
      <c r="O247" s="9"/>
      <c r="P247" s="9"/>
      <c r="Q247" s="9"/>
      <c r="R247" s="9"/>
      <c r="S247" s="9"/>
    </row>
    <row r="248" spans="2:19" x14ac:dyDescent="0.2">
      <c r="K248" s="9"/>
      <c r="L248" s="9"/>
      <c r="M248" s="9"/>
      <c r="N248" s="9"/>
      <c r="O248" s="9"/>
      <c r="P248" s="9"/>
      <c r="Q248" s="9"/>
      <c r="R248" s="9"/>
      <c r="S248" s="9"/>
    </row>
    <row r="249" spans="2:19" x14ac:dyDescent="0.2">
      <c r="K249" s="9"/>
      <c r="L249" s="9"/>
      <c r="M249" s="9"/>
      <c r="N249" s="9"/>
      <c r="O249" s="9"/>
      <c r="P249" s="9"/>
      <c r="Q249" s="9"/>
      <c r="R249" s="9"/>
      <c r="S249" s="9"/>
    </row>
    <row r="250" spans="2:19" x14ac:dyDescent="0.2">
      <c r="K250" s="9"/>
      <c r="L250" s="9"/>
      <c r="M250" s="9"/>
      <c r="N250" s="9"/>
      <c r="O250" s="9"/>
      <c r="P250" s="9"/>
      <c r="Q250" s="9"/>
      <c r="R250" s="9"/>
      <c r="S250" s="9"/>
    </row>
    <row r="251" spans="2:19" x14ac:dyDescent="0.2">
      <c r="K251" s="9"/>
      <c r="L251" s="9"/>
      <c r="M251" s="9"/>
      <c r="N251" s="9"/>
      <c r="O251" s="9"/>
      <c r="P251" s="9"/>
      <c r="Q251" s="9"/>
      <c r="R251" s="9"/>
      <c r="S251" s="9"/>
    </row>
    <row r="252" spans="2:19" x14ac:dyDescent="0.2">
      <c r="K252" s="9"/>
      <c r="L252" s="9"/>
      <c r="M252" s="9"/>
      <c r="N252" s="9"/>
      <c r="O252" s="9"/>
      <c r="P252" s="9"/>
      <c r="Q252" s="9"/>
      <c r="R252" s="9"/>
      <c r="S252" s="9"/>
    </row>
    <row r="253" spans="2:19" x14ac:dyDescent="0.2">
      <c r="K253" s="9"/>
      <c r="L253" s="9"/>
      <c r="M253" s="9"/>
      <c r="N253" s="9"/>
      <c r="O253" s="9"/>
      <c r="P253" s="9"/>
      <c r="Q253" s="9"/>
      <c r="R253" s="9"/>
      <c r="S253" s="9"/>
    </row>
    <row r="254" spans="2:19" x14ac:dyDescent="0.2">
      <c r="K254" s="9"/>
      <c r="L254" s="9"/>
      <c r="M254" s="9"/>
      <c r="N254" s="9"/>
      <c r="O254" s="9"/>
      <c r="P254" s="9"/>
      <c r="Q254" s="9"/>
      <c r="R254" s="9"/>
      <c r="S254" s="9"/>
    </row>
    <row r="255" spans="2:19" x14ac:dyDescent="0.2">
      <c r="K255" s="9"/>
      <c r="L255" s="9"/>
      <c r="M255" s="9"/>
      <c r="N255" s="9"/>
      <c r="O255" s="9"/>
      <c r="P255" s="9"/>
      <c r="Q255" s="9"/>
      <c r="R255" s="9"/>
      <c r="S255" s="9"/>
    </row>
    <row r="256" spans="2:19" x14ac:dyDescent="0.2">
      <c r="K256" s="9"/>
      <c r="L256" s="9"/>
      <c r="M256" s="9"/>
      <c r="N256" s="9"/>
      <c r="O256" s="9"/>
      <c r="P256" s="9"/>
      <c r="Q256" s="9"/>
      <c r="R256" s="9"/>
      <c r="S256" s="9"/>
    </row>
    <row r="257" spans="11:19" x14ac:dyDescent="0.2">
      <c r="K257" s="9"/>
      <c r="L257" s="9"/>
      <c r="M257" s="9"/>
      <c r="N257" s="9"/>
      <c r="O257" s="9"/>
      <c r="P257" s="9"/>
      <c r="Q257" s="9"/>
      <c r="R257" s="9"/>
      <c r="S257" s="9"/>
    </row>
    <row r="258" spans="11:19" x14ac:dyDescent="0.2">
      <c r="K258" s="9"/>
      <c r="L258" s="9"/>
      <c r="M258" s="9"/>
      <c r="N258" s="9"/>
      <c r="O258" s="9"/>
      <c r="P258" s="9"/>
      <c r="Q258" s="9"/>
      <c r="R258" s="9"/>
      <c r="S258" s="9"/>
    </row>
    <row r="259" spans="11:19" x14ac:dyDescent="0.2">
      <c r="K259" s="9"/>
      <c r="L259" s="9"/>
      <c r="M259" s="9"/>
      <c r="N259" s="9"/>
      <c r="O259" s="9"/>
      <c r="P259" s="9"/>
      <c r="Q259" s="9"/>
      <c r="R259" s="9"/>
      <c r="S259" s="9"/>
    </row>
    <row r="260" spans="11:19" x14ac:dyDescent="0.2">
      <c r="K260" s="9"/>
      <c r="L260" s="9"/>
      <c r="M260" s="9"/>
      <c r="N260" s="9"/>
      <c r="O260" s="9"/>
      <c r="P260" s="9"/>
      <c r="Q260" s="9"/>
      <c r="R260" s="9"/>
      <c r="S260" s="9"/>
    </row>
    <row r="261" spans="11:19" x14ac:dyDescent="0.2">
      <c r="K261" s="9"/>
      <c r="L261" s="9"/>
      <c r="M261" s="9"/>
      <c r="N261" s="9"/>
      <c r="O261" s="9"/>
      <c r="P261" s="9"/>
      <c r="Q261" s="9"/>
      <c r="R261" s="9"/>
      <c r="S261" s="9"/>
    </row>
    <row r="262" spans="11:19" x14ac:dyDescent="0.2">
      <c r="K262" s="9"/>
      <c r="L262" s="9"/>
      <c r="M262" s="9"/>
      <c r="N262" s="9"/>
      <c r="O262" s="9"/>
      <c r="P262" s="9"/>
      <c r="Q262" s="9"/>
      <c r="R262" s="9"/>
      <c r="S262" s="9"/>
    </row>
    <row r="263" spans="11:19" x14ac:dyDescent="0.2">
      <c r="K263" s="9"/>
      <c r="L263" s="9"/>
      <c r="M263" s="9"/>
      <c r="N263" s="9"/>
      <c r="O263" s="9"/>
      <c r="P263" s="9"/>
      <c r="Q263" s="9"/>
      <c r="R263" s="9"/>
      <c r="S263" s="9"/>
    </row>
    <row r="264" spans="11:19" x14ac:dyDescent="0.2">
      <c r="K264" s="9"/>
      <c r="L264" s="9"/>
      <c r="M264" s="9"/>
      <c r="N264" s="9"/>
      <c r="O264" s="9"/>
      <c r="P264" s="9"/>
      <c r="Q264" s="9"/>
      <c r="R264" s="9"/>
      <c r="S264" s="9"/>
    </row>
    <row r="265" spans="11:19" x14ac:dyDescent="0.2">
      <c r="K265" s="9"/>
      <c r="L265" s="9"/>
      <c r="M265" s="9"/>
      <c r="N265" s="9"/>
      <c r="O265" s="9"/>
      <c r="P265" s="9"/>
      <c r="Q265" s="9"/>
      <c r="R265" s="9"/>
      <c r="S265" s="9"/>
    </row>
    <row r="266" spans="11:19" x14ac:dyDescent="0.2">
      <c r="K266" s="9"/>
      <c r="L266" s="9"/>
      <c r="M266" s="9"/>
      <c r="N266" s="9"/>
      <c r="O266" s="9"/>
      <c r="P266" s="9"/>
      <c r="Q266" s="9"/>
      <c r="R266" s="9"/>
      <c r="S266" s="9"/>
    </row>
    <row r="267" spans="11:19" x14ac:dyDescent="0.2">
      <c r="K267" s="9"/>
      <c r="L267" s="9"/>
      <c r="M267" s="9"/>
      <c r="N267" s="9"/>
      <c r="O267" s="9"/>
      <c r="P267" s="9"/>
      <c r="Q267" s="9"/>
      <c r="R267" s="9"/>
      <c r="S267" s="9"/>
    </row>
    <row r="268" spans="11:19" x14ac:dyDescent="0.2">
      <c r="K268" s="9"/>
      <c r="L268" s="9"/>
      <c r="M268" s="9"/>
      <c r="N268" s="9"/>
      <c r="O268" s="9"/>
      <c r="P268" s="9"/>
      <c r="Q268" s="9"/>
      <c r="R268" s="9"/>
      <c r="S268" s="9"/>
    </row>
    <row r="269" spans="11:19" x14ac:dyDescent="0.2">
      <c r="K269" s="9"/>
      <c r="L269" s="9"/>
      <c r="M269" s="9"/>
      <c r="N269" s="9"/>
      <c r="O269" s="9"/>
      <c r="P269" s="9"/>
      <c r="Q269" s="9"/>
      <c r="R269" s="9"/>
      <c r="S269" s="9"/>
    </row>
    <row r="270" spans="11:19" x14ac:dyDescent="0.2">
      <c r="K270" s="9"/>
      <c r="L270" s="9"/>
      <c r="M270" s="9"/>
      <c r="N270" s="9"/>
      <c r="O270" s="9"/>
      <c r="P270" s="9"/>
      <c r="Q270" s="9"/>
      <c r="R270" s="9"/>
      <c r="S270" s="9"/>
    </row>
    <row r="271" spans="11:19" x14ac:dyDescent="0.2">
      <c r="K271" s="9"/>
      <c r="L271" s="9"/>
      <c r="M271" s="9"/>
      <c r="N271" s="9"/>
      <c r="O271" s="9"/>
      <c r="P271" s="9"/>
      <c r="Q271" s="9"/>
      <c r="R271" s="9"/>
      <c r="S271" s="9"/>
    </row>
    <row r="272" spans="11:19" x14ac:dyDescent="0.2">
      <c r="K272" s="9"/>
      <c r="L272" s="9"/>
      <c r="M272" s="9"/>
      <c r="N272" s="9"/>
      <c r="O272" s="9"/>
      <c r="P272" s="9"/>
      <c r="Q272" s="9"/>
      <c r="R272" s="9"/>
      <c r="S272" s="9"/>
    </row>
    <row r="273" spans="11:19" x14ac:dyDescent="0.2">
      <c r="K273" s="9"/>
      <c r="L273" s="9"/>
      <c r="M273" s="9"/>
      <c r="N273" s="9"/>
      <c r="O273" s="9"/>
      <c r="P273" s="9"/>
      <c r="Q273" s="9"/>
      <c r="R273" s="9"/>
      <c r="S273" s="9"/>
    </row>
    <row r="274" spans="11:19" x14ac:dyDescent="0.2">
      <c r="K274" s="9"/>
      <c r="L274" s="9"/>
      <c r="M274" s="9"/>
      <c r="N274" s="9"/>
      <c r="O274" s="9"/>
      <c r="P274" s="9"/>
      <c r="Q274" s="9"/>
      <c r="R274" s="9"/>
      <c r="S274" s="9"/>
    </row>
    <row r="275" spans="11:19" x14ac:dyDescent="0.2">
      <c r="K275" s="9"/>
      <c r="L275" s="9"/>
      <c r="M275" s="9"/>
      <c r="N275" s="9"/>
      <c r="O275" s="9"/>
      <c r="P275" s="9"/>
      <c r="Q275" s="9"/>
      <c r="R275" s="9"/>
      <c r="S275" s="9"/>
    </row>
    <row r="276" spans="11:19" x14ac:dyDescent="0.2">
      <c r="K276" s="9"/>
      <c r="L276" s="9"/>
      <c r="M276" s="9"/>
      <c r="N276" s="9"/>
      <c r="O276" s="9"/>
      <c r="P276" s="9"/>
      <c r="Q276" s="9"/>
      <c r="R276" s="9"/>
      <c r="S276" s="9"/>
    </row>
    <row r="277" spans="11:19" x14ac:dyDescent="0.2">
      <c r="K277" s="9"/>
      <c r="L277" s="9"/>
      <c r="M277" s="9"/>
      <c r="N277" s="9"/>
      <c r="O277" s="9"/>
      <c r="P277" s="9"/>
      <c r="Q277" s="9"/>
      <c r="R277" s="9"/>
      <c r="S277" s="9"/>
    </row>
    <row r="278" spans="11:19" x14ac:dyDescent="0.2">
      <c r="K278" s="9"/>
      <c r="L278" s="9"/>
      <c r="M278" s="9"/>
      <c r="N278" s="9"/>
      <c r="O278" s="9"/>
      <c r="P278" s="9"/>
      <c r="Q278" s="9"/>
      <c r="R278" s="9"/>
      <c r="S278" s="9"/>
    </row>
    <row r="279" spans="11:19" x14ac:dyDescent="0.2">
      <c r="K279" s="9"/>
      <c r="L279" s="9"/>
      <c r="M279" s="9"/>
      <c r="N279" s="9"/>
      <c r="O279" s="9"/>
      <c r="P279" s="9"/>
      <c r="Q279" s="9"/>
      <c r="R279" s="9"/>
      <c r="S279" s="9"/>
    </row>
    <row r="280" spans="11:19" x14ac:dyDescent="0.2">
      <c r="K280" s="9"/>
      <c r="L280" s="9"/>
      <c r="M280" s="9"/>
      <c r="N280" s="9"/>
      <c r="O280" s="9"/>
      <c r="P280" s="9"/>
      <c r="Q280" s="9"/>
      <c r="R280" s="9"/>
      <c r="S280" s="9"/>
    </row>
    <row r="281" spans="11:19" x14ac:dyDescent="0.2">
      <c r="K281" s="9"/>
      <c r="L281" s="9"/>
      <c r="M281" s="9"/>
      <c r="N281" s="9"/>
      <c r="O281" s="9"/>
      <c r="P281" s="9"/>
      <c r="Q281" s="9"/>
      <c r="R281" s="9"/>
      <c r="S281" s="9"/>
    </row>
    <row r="282" spans="11:19" x14ac:dyDescent="0.2">
      <c r="K282" s="9"/>
      <c r="L282" s="9"/>
      <c r="M282" s="9"/>
      <c r="N282" s="9"/>
      <c r="O282" s="9"/>
      <c r="P282" s="9"/>
      <c r="Q282" s="9"/>
      <c r="R282" s="9"/>
      <c r="S282" s="9"/>
    </row>
    <row r="283" spans="11:19" x14ac:dyDescent="0.2">
      <c r="K283" s="9"/>
      <c r="L283" s="9"/>
      <c r="M283" s="9"/>
      <c r="N283" s="9"/>
      <c r="O283" s="9"/>
      <c r="P283" s="9"/>
      <c r="Q283" s="9"/>
      <c r="R283" s="9"/>
      <c r="S283" s="9"/>
    </row>
    <row r="284" spans="11:19" x14ac:dyDescent="0.2">
      <c r="K284" s="9"/>
      <c r="L284" s="9"/>
      <c r="M284" s="9"/>
      <c r="N284" s="9"/>
      <c r="O284" s="9"/>
      <c r="P284" s="9"/>
      <c r="Q284" s="9"/>
      <c r="R284" s="9"/>
      <c r="S284" s="9"/>
    </row>
    <row r="285" spans="11:19" x14ac:dyDescent="0.2">
      <c r="K285" s="9"/>
      <c r="L285" s="9"/>
      <c r="M285" s="9"/>
      <c r="N285" s="9"/>
      <c r="O285" s="9"/>
      <c r="P285" s="9"/>
      <c r="Q285" s="9"/>
      <c r="R285" s="9"/>
      <c r="S285" s="9"/>
    </row>
    <row r="286" spans="11:19" x14ac:dyDescent="0.2">
      <c r="K286" s="9"/>
      <c r="L286" s="9"/>
      <c r="M286" s="9"/>
      <c r="N286" s="9"/>
      <c r="O286" s="9"/>
      <c r="P286" s="9"/>
      <c r="Q286" s="9"/>
      <c r="R286" s="9"/>
      <c r="S286" s="9"/>
    </row>
    <row r="287" spans="11:19" x14ac:dyDescent="0.2">
      <c r="K287" s="9"/>
      <c r="L287" s="9"/>
      <c r="M287" s="9"/>
      <c r="N287" s="9"/>
      <c r="O287" s="9"/>
      <c r="P287" s="9"/>
      <c r="Q287" s="9"/>
      <c r="R287" s="9"/>
      <c r="S287" s="9"/>
    </row>
    <row r="288" spans="11:19" x14ac:dyDescent="0.2">
      <c r="K288" s="9"/>
      <c r="L288" s="9"/>
      <c r="M288" s="9"/>
      <c r="N288" s="9"/>
      <c r="O288" s="9"/>
      <c r="P288" s="9"/>
      <c r="Q288" s="9"/>
      <c r="R288" s="9"/>
      <c r="S288" s="9"/>
    </row>
    <row r="289" spans="11:19" x14ac:dyDescent="0.2">
      <c r="K289" s="9"/>
      <c r="L289" s="9"/>
      <c r="M289" s="9"/>
      <c r="N289" s="9"/>
      <c r="O289" s="9"/>
      <c r="P289" s="9"/>
      <c r="Q289" s="9"/>
      <c r="R289" s="9"/>
      <c r="S289" s="9"/>
    </row>
    <row r="290" spans="11:19" x14ac:dyDescent="0.2">
      <c r="K290" s="9"/>
      <c r="L290" s="9"/>
      <c r="M290" s="9"/>
      <c r="N290" s="9"/>
      <c r="O290" s="9"/>
      <c r="P290" s="9"/>
      <c r="Q290" s="9"/>
      <c r="R290" s="9"/>
      <c r="S290" s="9"/>
    </row>
    <row r="291" spans="11:19" x14ac:dyDescent="0.2">
      <c r="K291" s="9"/>
      <c r="L291" s="9"/>
      <c r="M291" s="9"/>
      <c r="N291" s="9"/>
      <c r="O291" s="9"/>
      <c r="P291" s="9"/>
      <c r="Q291" s="9"/>
      <c r="R291" s="9"/>
      <c r="S291" s="9"/>
    </row>
    <row r="292" spans="11:19" x14ac:dyDescent="0.2">
      <c r="K292" s="9"/>
      <c r="L292" s="9"/>
      <c r="M292" s="9"/>
      <c r="N292" s="9"/>
      <c r="O292" s="9"/>
      <c r="P292" s="9"/>
      <c r="Q292" s="9"/>
      <c r="R292" s="9"/>
      <c r="S292" s="9"/>
    </row>
    <row r="293" spans="11:19" x14ac:dyDescent="0.2">
      <c r="K293" s="9"/>
      <c r="L293" s="9"/>
      <c r="M293" s="9"/>
      <c r="N293" s="9"/>
      <c r="O293" s="9"/>
      <c r="P293" s="9"/>
      <c r="Q293" s="9"/>
      <c r="R293" s="9"/>
      <c r="S293" s="9"/>
    </row>
    <row r="294" spans="11:19" x14ac:dyDescent="0.2">
      <c r="K294" s="9"/>
      <c r="L294" s="9"/>
      <c r="M294" s="9"/>
      <c r="N294" s="9"/>
      <c r="O294" s="9"/>
      <c r="P294" s="9"/>
      <c r="Q294" s="9"/>
      <c r="R294" s="9"/>
      <c r="S294" s="9"/>
    </row>
    <row r="295" spans="11:19" x14ac:dyDescent="0.2">
      <c r="K295" s="9"/>
      <c r="L295" s="9"/>
      <c r="M295" s="9"/>
      <c r="N295" s="9"/>
      <c r="O295" s="9"/>
      <c r="P295" s="9"/>
      <c r="Q295" s="9"/>
      <c r="R295" s="9"/>
      <c r="S295" s="9"/>
    </row>
    <row r="296" spans="11:19" x14ac:dyDescent="0.2">
      <c r="K296" s="9"/>
      <c r="L296" s="9"/>
      <c r="M296" s="9"/>
      <c r="N296" s="9"/>
      <c r="O296" s="9"/>
      <c r="P296" s="9"/>
      <c r="Q296" s="9"/>
      <c r="R296" s="9"/>
      <c r="S296" s="9"/>
    </row>
    <row r="297" spans="11:19" x14ac:dyDescent="0.2">
      <c r="K297" s="9"/>
      <c r="L297" s="9"/>
      <c r="M297" s="9"/>
      <c r="N297" s="9"/>
      <c r="O297" s="9"/>
      <c r="P297" s="9"/>
      <c r="Q297" s="9"/>
      <c r="R297" s="9"/>
      <c r="S297" s="9"/>
    </row>
    <row r="298" spans="11:19" x14ac:dyDescent="0.2">
      <c r="K298" s="9"/>
      <c r="L298" s="9"/>
      <c r="M298" s="9"/>
      <c r="N298" s="9"/>
      <c r="O298" s="9"/>
      <c r="P298" s="9"/>
      <c r="Q298" s="9"/>
      <c r="R298" s="9"/>
      <c r="S298" s="9"/>
    </row>
    <row r="299" spans="11:19" x14ac:dyDescent="0.2">
      <c r="K299" s="9"/>
      <c r="L299" s="9"/>
      <c r="M299" s="9"/>
      <c r="N299" s="9"/>
      <c r="O299" s="9"/>
      <c r="P299" s="9"/>
      <c r="Q299" s="9"/>
      <c r="R299" s="9"/>
      <c r="S299" s="9"/>
    </row>
    <row r="300" spans="11:19" x14ac:dyDescent="0.2">
      <c r="K300" s="9"/>
      <c r="L300" s="9"/>
      <c r="M300" s="9"/>
      <c r="N300" s="9"/>
      <c r="O300" s="9"/>
      <c r="P300" s="9"/>
      <c r="Q300" s="9"/>
      <c r="R300" s="9"/>
      <c r="S300" s="9"/>
    </row>
    <row r="301" spans="11:19" x14ac:dyDescent="0.2">
      <c r="K301" s="9"/>
      <c r="L301" s="9"/>
      <c r="M301" s="9"/>
      <c r="N301" s="9"/>
      <c r="O301" s="9"/>
      <c r="P301" s="9"/>
      <c r="Q301" s="9"/>
      <c r="R301" s="9"/>
      <c r="S301" s="9"/>
    </row>
    <row r="302" spans="11:19" x14ac:dyDescent="0.2">
      <c r="K302" s="9"/>
      <c r="L302" s="9"/>
      <c r="M302" s="9"/>
      <c r="N302" s="9"/>
      <c r="O302" s="9"/>
      <c r="P302" s="9"/>
      <c r="Q302" s="9"/>
      <c r="R302" s="9"/>
      <c r="S302" s="9"/>
    </row>
    <row r="303" spans="11:19" x14ac:dyDescent="0.2">
      <c r="K303" s="9"/>
      <c r="L303" s="9"/>
      <c r="M303" s="9"/>
      <c r="N303" s="9"/>
      <c r="O303" s="9"/>
      <c r="P303" s="9"/>
      <c r="Q303" s="9"/>
      <c r="R303" s="9"/>
      <c r="S303" s="9"/>
    </row>
    <row r="304" spans="11:19" x14ac:dyDescent="0.2">
      <c r="K304" s="9"/>
      <c r="L304" s="9"/>
      <c r="M304" s="9"/>
      <c r="N304" s="9"/>
      <c r="O304" s="9"/>
      <c r="P304" s="9"/>
      <c r="Q304" s="9"/>
      <c r="R304" s="9"/>
      <c r="S304" s="9"/>
    </row>
    <row r="305" spans="11:19" x14ac:dyDescent="0.2">
      <c r="K305" s="9"/>
      <c r="L305" s="9"/>
      <c r="M305" s="9"/>
      <c r="N305" s="9"/>
      <c r="O305" s="9"/>
      <c r="P305" s="9"/>
      <c r="Q305" s="9"/>
      <c r="R305" s="9"/>
      <c r="S305" s="9"/>
    </row>
    <row r="306" spans="11:19" x14ac:dyDescent="0.2">
      <c r="K306" s="9"/>
      <c r="L306" s="9"/>
      <c r="M306" s="9"/>
      <c r="N306" s="9"/>
      <c r="O306" s="9"/>
      <c r="P306" s="9"/>
      <c r="Q306" s="9"/>
      <c r="R306" s="9"/>
      <c r="S306" s="9"/>
    </row>
    <row r="307" spans="11:19" x14ac:dyDescent="0.2">
      <c r="K307" s="9"/>
      <c r="L307" s="9"/>
      <c r="M307" s="9"/>
      <c r="N307" s="9"/>
      <c r="O307" s="9"/>
      <c r="P307" s="9"/>
      <c r="Q307" s="9"/>
      <c r="R307" s="9"/>
      <c r="S307" s="9"/>
    </row>
    <row r="308" spans="11:19" x14ac:dyDescent="0.2">
      <c r="K308" s="9"/>
      <c r="L308" s="9"/>
      <c r="M308" s="9"/>
      <c r="N308" s="9"/>
      <c r="O308" s="9"/>
      <c r="P308" s="9"/>
      <c r="Q308" s="9"/>
      <c r="R308" s="9"/>
      <c r="S308" s="9"/>
    </row>
    <row r="309" spans="11:19" x14ac:dyDescent="0.2">
      <c r="K309" s="9"/>
      <c r="L309" s="9"/>
      <c r="M309" s="9"/>
      <c r="N309" s="9"/>
      <c r="O309" s="9"/>
      <c r="P309" s="9"/>
      <c r="Q309" s="9"/>
      <c r="R309" s="9"/>
      <c r="S309" s="9"/>
    </row>
    <row r="310" spans="11:19" x14ac:dyDescent="0.2">
      <c r="K310" s="9"/>
      <c r="L310" s="9"/>
      <c r="M310" s="9"/>
      <c r="N310" s="9"/>
      <c r="O310" s="9"/>
      <c r="P310" s="9"/>
      <c r="Q310" s="9"/>
      <c r="R310" s="9"/>
      <c r="S310" s="9"/>
    </row>
    <row r="311" spans="11:19" x14ac:dyDescent="0.2">
      <c r="K311" s="9"/>
      <c r="L311" s="9"/>
      <c r="M311" s="9"/>
      <c r="N311" s="9"/>
      <c r="O311" s="9"/>
      <c r="P311" s="9"/>
      <c r="Q311" s="9"/>
      <c r="R311" s="9"/>
      <c r="S311" s="9"/>
    </row>
    <row r="312" spans="11:19" x14ac:dyDescent="0.2">
      <c r="K312" s="9"/>
      <c r="L312" s="9"/>
      <c r="M312" s="9"/>
      <c r="N312" s="9"/>
      <c r="O312" s="9"/>
      <c r="P312" s="9"/>
      <c r="Q312" s="9"/>
      <c r="R312" s="9"/>
      <c r="S312" s="9"/>
    </row>
    <row r="313" spans="11:19" x14ac:dyDescent="0.2">
      <c r="K313" s="9"/>
      <c r="L313" s="9"/>
      <c r="M313" s="9"/>
      <c r="N313" s="9"/>
      <c r="O313" s="9"/>
      <c r="P313" s="9"/>
      <c r="Q313" s="9"/>
      <c r="R313" s="9"/>
      <c r="S313" s="9"/>
    </row>
    <row r="314" spans="11:19" x14ac:dyDescent="0.2">
      <c r="K314" s="9"/>
      <c r="L314" s="9"/>
      <c r="M314" s="9"/>
      <c r="N314" s="9"/>
      <c r="O314" s="9"/>
      <c r="P314" s="9"/>
      <c r="Q314" s="9"/>
      <c r="R314" s="9"/>
      <c r="S314" s="9"/>
    </row>
    <row r="315" spans="11:19" x14ac:dyDescent="0.2">
      <c r="K315" s="9"/>
      <c r="L315" s="9"/>
      <c r="M315" s="9"/>
      <c r="N315" s="9"/>
      <c r="O315" s="9"/>
      <c r="P315" s="9"/>
      <c r="Q315" s="9"/>
      <c r="R315" s="9"/>
      <c r="S315" s="9"/>
    </row>
    <row r="316" spans="11:19" x14ac:dyDescent="0.2">
      <c r="K316" s="9"/>
      <c r="L316" s="9"/>
      <c r="M316" s="9"/>
      <c r="N316" s="9"/>
      <c r="O316" s="9"/>
      <c r="P316" s="9"/>
      <c r="Q316" s="9"/>
      <c r="R316" s="9"/>
      <c r="S316" s="9"/>
    </row>
    <row r="317" spans="11:19" x14ac:dyDescent="0.2">
      <c r="K317" s="9"/>
      <c r="L317" s="9"/>
      <c r="M317" s="9"/>
      <c r="N317" s="9"/>
      <c r="O317" s="9"/>
      <c r="P317" s="9"/>
      <c r="Q317" s="9"/>
      <c r="R317" s="9"/>
      <c r="S317" s="9"/>
    </row>
    <row r="318" spans="11:19" x14ac:dyDescent="0.2">
      <c r="K318" s="9"/>
      <c r="L318" s="9"/>
      <c r="M318" s="9"/>
      <c r="N318" s="9"/>
      <c r="O318" s="9"/>
      <c r="P318" s="9"/>
      <c r="Q318" s="9"/>
      <c r="R318" s="9"/>
      <c r="S318" s="9"/>
    </row>
    <row r="319" spans="11:19" x14ac:dyDescent="0.2">
      <c r="K319" s="9"/>
      <c r="L319" s="9"/>
      <c r="M319" s="9"/>
      <c r="N319" s="9"/>
      <c r="O319" s="9"/>
      <c r="P319" s="9"/>
      <c r="Q319" s="9"/>
      <c r="R319" s="9"/>
      <c r="S319" s="9"/>
    </row>
    <row r="320" spans="11:19" x14ac:dyDescent="0.2">
      <c r="K320" s="9"/>
      <c r="L320" s="9"/>
      <c r="M320" s="9"/>
      <c r="N320" s="9"/>
      <c r="O320" s="9"/>
      <c r="P320" s="9"/>
      <c r="Q320" s="9"/>
      <c r="R320" s="9"/>
      <c r="S320" s="9"/>
    </row>
    <row r="321" spans="11:19" x14ac:dyDescent="0.2">
      <c r="K321" s="9"/>
      <c r="L321" s="9"/>
      <c r="M321" s="9"/>
      <c r="N321" s="9"/>
      <c r="O321" s="9"/>
      <c r="P321" s="9"/>
      <c r="Q321" s="9"/>
      <c r="R321" s="9"/>
      <c r="S321" s="9"/>
    </row>
    <row r="322" spans="11:19" x14ac:dyDescent="0.2">
      <c r="K322" s="9"/>
      <c r="L322" s="9"/>
      <c r="M322" s="9"/>
      <c r="N322" s="9"/>
      <c r="O322" s="9"/>
      <c r="P322" s="9"/>
      <c r="Q322" s="9"/>
      <c r="R322" s="9"/>
      <c r="S322" s="9"/>
    </row>
    <row r="323" spans="11:19" x14ac:dyDescent="0.2">
      <c r="K323" s="9"/>
      <c r="L323" s="9"/>
      <c r="M323" s="9"/>
      <c r="N323" s="9"/>
      <c r="O323" s="9"/>
      <c r="P323" s="9"/>
      <c r="Q323" s="9"/>
      <c r="R323" s="9"/>
      <c r="S323" s="9"/>
    </row>
    <row r="324" spans="11:19" x14ac:dyDescent="0.2">
      <c r="K324" s="9"/>
      <c r="L324" s="9"/>
      <c r="M324" s="9"/>
      <c r="N324" s="9"/>
      <c r="O324" s="9"/>
      <c r="P324" s="9"/>
      <c r="Q324" s="9"/>
      <c r="R324" s="9"/>
      <c r="S324" s="9"/>
    </row>
    <row r="325" spans="11:19" x14ac:dyDescent="0.2">
      <c r="K325" s="9"/>
      <c r="L325" s="9"/>
      <c r="M325" s="9"/>
      <c r="N325" s="9"/>
      <c r="O325" s="9"/>
      <c r="P325" s="9"/>
      <c r="Q325" s="9"/>
      <c r="R325" s="9"/>
      <c r="S325" s="9"/>
    </row>
    <row r="326" spans="11:19" x14ac:dyDescent="0.2">
      <c r="K326" s="9"/>
      <c r="L326" s="9"/>
      <c r="M326" s="9"/>
      <c r="N326" s="9"/>
      <c r="O326" s="9"/>
      <c r="P326" s="9"/>
      <c r="Q326" s="9"/>
      <c r="R326" s="9"/>
      <c r="S326" s="9"/>
    </row>
    <row r="327" spans="11:19" x14ac:dyDescent="0.2">
      <c r="K327" s="9"/>
      <c r="L327" s="9"/>
      <c r="M327" s="9"/>
      <c r="N327" s="9"/>
      <c r="O327" s="9"/>
      <c r="P327" s="9"/>
      <c r="Q327" s="9"/>
      <c r="R327" s="9"/>
      <c r="S327" s="9"/>
    </row>
    <row r="328" spans="11:19" x14ac:dyDescent="0.2">
      <c r="K328" s="9"/>
      <c r="L328" s="9"/>
      <c r="M328" s="9"/>
      <c r="N328" s="9"/>
      <c r="O328" s="9"/>
      <c r="P328" s="9"/>
      <c r="Q328" s="9"/>
      <c r="R328" s="9"/>
      <c r="S328" s="9"/>
    </row>
    <row r="329" spans="11:19" x14ac:dyDescent="0.2">
      <c r="K329" s="9"/>
      <c r="L329" s="9"/>
      <c r="M329" s="9"/>
      <c r="N329" s="9"/>
      <c r="O329" s="9"/>
      <c r="P329" s="9"/>
      <c r="Q329" s="9"/>
      <c r="R329" s="9"/>
      <c r="S329" s="9"/>
    </row>
    <row r="330" spans="11:19" x14ac:dyDescent="0.2">
      <c r="K330" s="9"/>
      <c r="L330" s="9"/>
      <c r="M330" s="9"/>
      <c r="N330" s="9"/>
      <c r="O330" s="9"/>
      <c r="P330" s="9"/>
      <c r="Q330" s="9"/>
      <c r="R330" s="9"/>
      <c r="S330" s="9"/>
    </row>
    <row r="331" spans="11:19" x14ac:dyDescent="0.2">
      <c r="K331" s="9"/>
      <c r="L331" s="9"/>
      <c r="M331" s="9"/>
      <c r="N331" s="9"/>
      <c r="O331" s="9"/>
      <c r="P331" s="9"/>
      <c r="Q331" s="9"/>
      <c r="R331" s="9"/>
      <c r="S331" s="9"/>
    </row>
    <row r="332" spans="11:19" x14ac:dyDescent="0.2">
      <c r="K332" s="9"/>
      <c r="L332" s="9"/>
      <c r="M332" s="9"/>
      <c r="N332" s="9"/>
      <c r="O332" s="9"/>
      <c r="P332" s="9"/>
      <c r="Q332" s="9"/>
      <c r="R332" s="9"/>
      <c r="S332" s="9"/>
    </row>
    <row r="333" spans="11:19" x14ac:dyDescent="0.2">
      <c r="K333" s="9"/>
      <c r="L333" s="9"/>
      <c r="M333" s="9"/>
      <c r="N333" s="9"/>
      <c r="O333" s="9"/>
      <c r="P333" s="9"/>
      <c r="Q333" s="9"/>
      <c r="R333" s="9"/>
      <c r="S333" s="9"/>
    </row>
    <row r="334" spans="11:19" x14ac:dyDescent="0.2">
      <c r="K334" s="9"/>
      <c r="L334" s="9"/>
      <c r="M334" s="9"/>
      <c r="N334" s="9"/>
      <c r="O334" s="9"/>
      <c r="P334" s="9"/>
      <c r="Q334" s="9"/>
      <c r="R334" s="9"/>
      <c r="S334" s="9"/>
    </row>
    <row r="335" spans="11:19" x14ac:dyDescent="0.2">
      <c r="K335" s="9"/>
      <c r="L335" s="9"/>
      <c r="M335" s="9"/>
      <c r="N335" s="9"/>
      <c r="O335" s="9"/>
      <c r="P335" s="9"/>
      <c r="Q335" s="9"/>
      <c r="R335" s="9"/>
      <c r="S335" s="9"/>
    </row>
    <row r="336" spans="11:19" x14ac:dyDescent="0.2">
      <c r="K336" s="9"/>
      <c r="L336" s="9"/>
      <c r="M336" s="9"/>
      <c r="N336" s="9"/>
      <c r="O336" s="9"/>
      <c r="P336" s="9"/>
      <c r="Q336" s="9"/>
      <c r="R336" s="9"/>
      <c r="S336" s="9"/>
    </row>
    <row r="337" spans="11:19" x14ac:dyDescent="0.2">
      <c r="K337" s="9"/>
      <c r="L337" s="9"/>
      <c r="M337" s="9"/>
      <c r="N337" s="9"/>
      <c r="O337" s="9"/>
      <c r="P337" s="9"/>
      <c r="Q337" s="9"/>
      <c r="R337" s="9"/>
      <c r="S337" s="9"/>
    </row>
    <row r="338" spans="11:19" x14ac:dyDescent="0.2">
      <c r="K338" s="9"/>
      <c r="L338" s="9"/>
      <c r="M338" s="9"/>
      <c r="N338" s="9"/>
      <c r="O338" s="9"/>
      <c r="P338" s="9"/>
      <c r="Q338" s="9"/>
      <c r="R338" s="9"/>
      <c r="S338" s="9"/>
    </row>
    <row r="339" spans="11:19" x14ac:dyDescent="0.2">
      <c r="K339" s="9"/>
      <c r="L339" s="9"/>
      <c r="M339" s="9"/>
      <c r="N339" s="9"/>
      <c r="O339" s="9"/>
      <c r="P339" s="9"/>
      <c r="Q339" s="9"/>
      <c r="R339" s="9"/>
      <c r="S339" s="9"/>
    </row>
    <row r="340" spans="11:19" x14ac:dyDescent="0.2">
      <c r="K340" s="9"/>
      <c r="L340" s="9"/>
      <c r="M340" s="9"/>
      <c r="N340" s="9"/>
      <c r="O340" s="9"/>
      <c r="P340" s="9"/>
      <c r="Q340" s="9"/>
      <c r="R340" s="9"/>
      <c r="S340" s="9"/>
    </row>
    <row r="341" spans="11:19" x14ac:dyDescent="0.2">
      <c r="K341" s="9"/>
      <c r="L341" s="9"/>
      <c r="M341" s="9"/>
      <c r="N341" s="9"/>
      <c r="O341" s="9"/>
      <c r="P341" s="9"/>
      <c r="Q341" s="9"/>
      <c r="R341" s="9"/>
      <c r="S341" s="9"/>
    </row>
    <row r="342" spans="11:19" x14ac:dyDescent="0.2">
      <c r="K342" s="9"/>
      <c r="L342" s="9"/>
      <c r="M342" s="9"/>
      <c r="N342" s="9"/>
      <c r="O342" s="9"/>
      <c r="P342" s="9"/>
      <c r="Q342" s="9"/>
      <c r="R342" s="9"/>
      <c r="S342" s="9"/>
    </row>
    <row r="343" spans="11:19" x14ac:dyDescent="0.2">
      <c r="K343" s="9"/>
      <c r="L343" s="9"/>
      <c r="M343" s="9"/>
      <c r="N343" s="9"/>
      <c r="O343" s="9"/>
      <c r="P343" s="9"/>
      <c r="Q343" s="9"/>
      <c r="R343" s="9"/>
      <c r="S343" s="9"/>
    </row>
    <row r="344" spans="11:19" x14ac:dyDescent="0.2">
      <c r="K344" s="9"/>
      <c r="L344" s="9"/>
      <c r="M344" s="9"/>
      <c r="N344" s="9"/>
      <c r="O344" s="9"/>
      <c r="P344" s="9"/>
      <c r="Q344" s="9"/>
      <c r="R344" s="9"/>
      <c r="S344" s="9"/>
    </row>
    <row r="345" spans="11:19" x14ac:dyDescent="0.2">
      <c r="K345" s="9"/>
      <c r="L345" s="9"/>
      <c r="M345" s="9"/>
      <c r="N345" s="9"/>
      <c r="O345" s="9"/>
      <c r="P345" s="9"/>
      <c r="Q345" s="9"/>
      <c r="R345" s="9"/>
      <c r="S345" s="9"/>
    </row>
    <row r="346" spans="11:19" x14ac:dyDescent="0.2">
      <c r="K346" s="9"/>
      <c r="L346" s="9"/>
      <c r="M346" s="9"/>
      <c r="N346" s="9"/>
      <c r="O346" s="9"/>
      <c r="P346" s="9"/>
      <c r="Q346" s="9"/>
      <c r="R346" s="9"/>
      <c r="S346" s="9"/>
    </row>
    <row r="347" spans="11:19" x14ac:dyDescent="0.2">
      <c r="K347" s="9"/>
      <c r="L347" s="9"/>
      <c r="M347" s="9"/>
      <c r="N347" s="9"/>
      <c r="O347" s="9"/>
      <c r="P347" s="9"/>
      <c r="Q347" s="9"/>
      <c r="R347" s="9"/>
      <c r="S347" s="9"/>
    </row>
    <row r="348" spans="11:19" x14ac:dyDescent="0.2">
      <c r="K348" s="9"/>
      <c r="L348" s="9"/>
      <c r="M348" s="9"/>
      <c r="N348" s="9"/>
      <c r="O348" s="9"/>
      <c r="P348" s="9"/>
      <c r="Q348" s="9"/>
      <c r="R348" s="9"/>
      <c r="S348" s="9"/>
    </row>
    <row r="349" spans="11:19" x14ac:dyDescent="0.2">
      <c r="K349" s="9"/>
      <c r="L349" s="9"/>
      <c r="M349" s="9"/>
      <c r="N349" s="9"/>
      <c r="O349" s="9"/>
      <c r="P349" s="9"/>
      <c r="Q349" s="9"/>
      <c r="R349" s="9"/>
      <c r="S349" s="9"/>
    </row>
    <row r="350" spans="11:19" x14ac:dyDescent="0.2">
      <c r="K350" s="9"/>
      <c r="L350" s="9"/>
      <c r="M350" s="9"/>
      <c r="N350" s="9"/>
      <c r="O350" s="9"/>
      <c r="P350" s="9"/>
      <c r="Q350" s="9"/>
      <c r="R350" s="9"/>
      <c r="S350" s="9"/>
    </row>
    <row r="351" spans="11:19" x14ac:dyDescent="0.2">
      <c r="K351" s="9"/>
      <c r="L351" s="9"/>
      <c r="M351" s="9"/>
      <c r="N351" s="9"/>
      <c r="O351" s="9"/>
      <c r="P351" s="9"/>
      <c r="Q351" s="9"/>
      <c r="R351" s="9"/>
      <c r="S351" s="9"/>
    </row>
    <row r="352" spans="11:19" x14ac:dyDescent="0.2">
      <c r="K352" s="9"/>
      <c r="L352" s="9"/>
      <c r="M352" s="9"/>
      <c r="N352" s="9"/>
      <c r="O352" s="9"/>
      <c r="P352" s="9"/>
      <c r="Q352" s="9"/>
      <c r="R352" s="9"/>
      <c r="S352" s="9"/>
    </row>
    <row r="353" spans="11:19" x14ac:dyDescent="0.2">
      <c r="K353" s="9"/>
      <c r="L353" s="9"/>
      <c r="M353" s="9"/>
      <c r="N353" s="9"/>
      <c r="O353" s="9"/>
      <c r="P353" s="9"/>
      <c r="Q353" s="9"/>
      <c r="R353" s="9"/>
      <c r="S353" s="9"/>
    </row>
    <row r="354" spans="11:19" x14ac:dyDescent="0.2">
      <c r="K354" s="9"/>
      <c r="L354" s="9"/>
      <c r="M354" s="9"/>
      <c r="N354" s="9"/>
      <c r="O354" s="9"/>
      <c r="P354" s="9"/>
      <c r="Q354" s="9"/>
      <c r="R354" s="9"/>
      <c r="S354" s="9"/>
    </row>
    <row r="355" spans="11:19" x14ac:dyDescent="0.2">
      <c r="K355" s="9"/>
      <c r="L355" s="9"/>
      <c r="M355" s="9"/>
      <c r="N355" s="9"/>
      <c r="O355" s="9"/>
      <c r="P355" s="9"/>
      <c r="Q355" s="9"/>
      <c r="R355" s="9"/>
      <c r="S355" s="9"/>
    </row>
    <row r="356" spans="11:19" x14ac:dyDescent="0.2">
      <c r="K356" s="9"/>
      <c r="L356" s="9"/>
      <c r="M356" s="9"/>
      <c r="N356" s="9"/>
      <c r="O356" s="9"/>
      <c r="P356" s="9"/>
      <c r="Q356" s="9"/>
      <c r="R356" s="9"/>
      <c r="S356" s="9"/>
    </row>
    <row r="357" spans="11:19" x14ac:dyDescent="0.2">
      <c r="K357" s="9"/>
      <c r="L357" s="9"/>
      <c r="M357" s="9"/>
      <c r="N357" s="9"/>
      <c r="O357" s="9"/>
      <c r="P357" s="9"/>
      <c r="Q357" s="9"/>
      <c r="R357" s="9"/>
      <c r="S357" s="9"/>
    </row>
    <row r="358" spans="11:19" x14ac:dyDescent="0.2">
      <c r="K358" s="9"/>
      <c r="L358" s="9"/>
      <c r="M358" s="9"/>
      <c r="N358" s="9"/>
      <c r="O358" s="9"/>
      <c r="P358" s="9"/>
      <c r="Q358" s="9"/>
      <c r="R358" s="9"/>
      <c r="S358" s="9"/>
    </row>
    <row r="359" spans="11:19" x14ac:dyDescent="0.2">
      <c r="K359" s="9"/>
      <c r="L359" s="9"/>
      <c r="M359" s="9"/>
      <c r="N359" s="9"/>
      <c r="O359" s="9"/>
      <c r="P359" s="9"/>
      <c r="Q359" s="9"/>
      <c r="R359" s="9"/>
      <c r="S359" s="9"/>
    </row>
    <row r="360" spans="11:19" x14ac:dyDescent="0.2">
      <c r="K360" s="9"/>
      <c r="L360" s="9"/>
      <c r="M360" s="9"/>
      <c r="N360" s="9"/>
      <c r="O360" s="9"/>
      <c r="P360" s="9"/>
      <c r="Q360" s="9"/>
      <c r="R360" s="9"/>
      <c r="S360" s="9"/>
    </row>
    <row r="361" spans="11:19" x14ac:dyDescent="0.2">
      <c r="K361" s="9"/>
      <c r="L361" s="9"/>
      <c r="M361" s="9"/>
      <c r="N361" s="9"/>
      <c r="O361" s="9"/>
      <c r="P361" s="9"/>
      <c r="Q361" s="9"/>
      <c r="R361" s="9"/>
      <c r="S361" s="9"/>
    </row>
    <row r="362" spans="11:19" x14ac:dyDescent="0.2">
      <c r="K362" s="9"/>
      <c r="L362" s="9"/>
      <c r="M362" s="9"/>
      <c r="N362" s="9"/>
      <c r="O362" s="9"/>
      <c r="P362" s="9"/>
      <c r="Q362" s="9"/>
      <c r="R362" s="9"/>
      <c r="S362" s="9"/>
    </row>
    <row r="363" spans="11:19" x14ac:dyDescent="0.2">
      <c r="K363" s="9"/>
      <c r="L363" s="9"/>
      <c r="M363" s="9"/>
      <c r="N363" s="9"/>
      <c r="O363" s="9"/>
      <c r="P363" s="9"/>
      <c r="Q363" s="9"/>
      <c r="R363" s="9"/>
      <c r="S363" s="9"/>
    </row>
    <row r="364" spans="11:19" x14ac:dyDescent="0.2">
      <c r="K364" s="9"/>
      <c r="L364" s="9"/>
      <c r="M364" s="9"/>
      <c r="N364" s="9"/>
      <c r="O364" s="9"/>
      <c r="P364" s="9"/>
      <c r="Q364" s="9"/>
      <c r="R364" s="9"/>
      <c r="S364" s="9"/>
    </row>
    <row r="365" spans="11:19" x14ac:dyDescent="0.2">
      <c r="K365" s="9"/>
      <c r="L365" s="9"/>
      <c r="M365" s="9"/>
      <c r="N365" s="9"/>
      <c r="O365" s="9"/>
      <c r="P365" s="9"/>
      <c r="Q365" s="9"/>
      <c r="R365" s="9"/>
      <c r="S365" s="9"/>
    </row>
    <row r="366" spans="11:19" x14ac:dyDescent="0.2">
      <c r="K366" s="9"/>
      <c r="L366" s="9"/>
      <c r="M366" s="9"/>
      <c r="N366" s="9"/>
      <c r="O366" s="9"/>
      <c r="P366" s="9"/>
      <c r="Q366" s="9"/>
      <c r="R366" s="9"/>
      <c r="S366" s="9"/>
    </row>
    <row r="367" spans="11:19" x14ac:dyDescent="0.2">
      <c r="K367" s="9"/>
      <c r="L367" s="9"/>
      <c r="M367" s="9"/>
      <c r="N367" s="9"/>
      <c r="O367" s="9"/>
      <c r="P367" s="9"/>
      <c r="Q367" s="9"/>
      <c r="R367" s="9"/>
      <c r="S367" s="9"/>
    </row>
    <row r="368" spans="11:19" x14ac:dyDescent="0.2">
      <c r="K368" s="9"/>
      <c r="L368" s="9"/>
      <c r="M368" s="9"/>
      <c r="N368" s="9"/>
      <c r="O368" s="9"/>
      <c r="P368" s="9"/>
      <c r="Q368" s="9"/>
      <c r="R368" s="9"/>
      <c r="S368" s="9"/>
    </row>
    <row r="369" spans="11:19" x14ac:dyDescent="0.2">
      <c r="K369" s="9"/>
      <c r="L369" s="9"/>
      <c r="M369" s="9"/>
      <c r="N369" s="9"/>
      <c r="O369" s="9"/>
      <c r="P369" s="9"/>
      <c r="Q369" s="9"/>
      <c r="R369" s="9"/>
      <c r="S369" s="9"/>
    </row>
    <row r="370" spans="11:19" x14ac:dyDescent="0.2">
      <c r="K370" s="9"/>
      <c r="L370" s="9"/>
      <c r="M370" s="9"/>
      <c r="N370" s="9"/>
      <c r="O370" s="9"/>
      <c r="P370" s="9"/>
      <c r="Q370" s="9"/>
      <c r="R370" s="9"/>
      <c r="S370" s="9"/>
    </row>
    <row r="371" spans="11:19" x14ac:dyDescent="0.2">
      <c r="K371" s="9"/>
      <c r="L371" s="9"/>
      <c r="M371" s="9"/>
      <c r="N371" s="9"/>
      <c r="O371" s="9"/>
      <c r="P371" s="9"/>
      <c r="Q371" s="9"/>
      <c r="R371" s="9"/>
      <c r="S371" s="9"/>
    </row>
    <row r="372" spans="11:19" x14ac:dyDescent="0.2">
      <c r="K372" s="9"/>
      <c r="L372" s="9"/>
      <c r="M372" s="9"/>
      <c r="N372" s="9"/>
      <c r="O372" s="9"/>
      <c r="P372" s="9"/>
      <c r="Q372" s="9"/>
      <c r="R372" s="9"/>
      <c r="S372" s="9"/>
    </row>
    <row r="373" spans="11:19" x14ac:dyDescent="0.2">
      <c r="K373" s="9"/>
      <c r="L373" s="9"/>
      <c r="M373" s="9"/>
      <c r="N373" s="9"/>
      <c r="O373" s="9"/>
      <c r="P373" s="9"/>
      <c r="Q373" s="9"/>
      <c r="R373" s="9"/>
      <c r="S373" s="9"/>
    </row>
    <row r="374" spans="11:19" x14ac:dyDescent="0.2">
      <c r="K374" s="9"/>
      <c r="L374" s="9"/>
      <c r="M374" s="9"/>
      <c r="N374" s="9"/>
      <c r="O374" s="9"/>
      <c r="P374" s="9"/>
      <c r="Q374" s="9"/>
      <c r="R374" s="9"/>
      <c r="S374" s="9"/>
    </row>
    <row r="375" spans="11:19" x14ac:dyDescent="0.2">
      <c r="K375" s="9"/>
      <c r="L375" s="9"/>
      <c r="M375" s="9"/>
      <c r="N375" s="9"/>
      <c r="O375" s="9"/>
      <c r="P375" s="9"/>
      <c r="Q375" s="9"/>
      <c r="R375" s="9"/>
      <c r="S375" s="9"/>
    </row>
    <row r="376" spans="11:19" x14ac:dyDescent="0.2">
      <c r="K376" s="9"/>
      <c r="L376" s="9"/>
      <c r="M376" s="9"/>
      <c r="N376" s="9"/>
      <c r="O376" s="9"/>
      <c r="P376" s="9"/>
      <c r="Q376" s="9"/>
      <c r="R376" s="9"/>
      <c r="S376" s="9"/>
    </row>
    <row r="377" spans="11:19" x14ac:dyDescent="0.2">
      <c r="K377" s="9"/>
      <c r="L377" s="9"/>
      <c r="M377" s="9"/>
      <c r="N377" s="9"/>
      <c r="O377" s="9"/>
      <c r="P377" s="9"/>
      <c r="Q377" s="9"/>
      <c r="R377" s="9"/>
      <c r="S377" s="9"/>
    </row>
    <row r="378" spans="11:19" x14ac:dyDescent="0.2">
      <c r="K378" s="9"/>
      <c r="L378" s="9"/>
      <c r="M378" s="9"/>
      <c r="N378" s="9"/>
      <c r="O378" s="9"/>
      <c r="P378" s="9"/>
      <c r="Q378" s="9"/>
      <c r="R378" s="9"/>
      <c r="S378" s="9"/>
    </row>
    <row r="379" spans="11:19" x14ac:dyDescent="0.2">
      <c r="K379" s="9"/>
      <c r="L379" s="9"/>
      <c r="M379" s="9"/>
      <c r="N379" s="9"/>
      <c r="O379" s="9"/>
      <c r="P379" s="9"/>
      <c r="Q379" s="9"/>
      <c r="R379" s="9"/>
      <c r="S379" s="9"/>
    </row>
    <row r="380" spans="11:19" x14ac:dyDescent="0.2">
      <c r="K380" s="9"/>
      <c r="L380" s="9"/>
      <c r="M380" s="9"/>
      <c r="N380" s="9"/>
      <c r="O380" s="9"/>
      <c r="P380" s="9"/>
      <c r="Q380" s="9"/>
      <c r="R380" s="9"/>
      <c r="S380" s="9"/>
    </row>
    <row r="381" spans="11:19" x14ac:dyDescent="0.2">
      <c r="K381" s="9"/>
      <c r="L381" s="9"/>
      <c r="M381" s="9"/>
      <c r="N381" s="9"/>
      <c r="O381" s="9"/>
      <c r="P381" s="9"/>
      <c r="Q381" s="9"/>
      <c r="R381" s="9"/>
      <c r="S381" s="9"/>
    </row>
    <row r="382" spans="11:19" x14ac:dyDescent="0.2">
      <c r="K382" s="9"/>
      <c r="L382" s="9"/>
      <c r="M382" s="9"/>
      <c r="N382" s="9"/>
      <c r="O382" s="9"/>
      <c r="P382" s="9"/>
      <c r="Q382" s="9"/>
      <c r="R382" s="9"/>
      <c r="S382" s="9"/>
    </row>
    <row r="383" spans="11:19" x14ac:dyDescent="0.2">
      <c r="K383" s="9"/>
      <c r="L383" s="9"/>
      <c r="M383" s="9"/>
      <c r="N383" s="9"/>
      <c r="O383" s="9"/>
      <c r="P383" s="9"/>
      <c r="Q383" s="9"/>
      <c r="R383" s="9"/>
      <c r="S383" s="9"/>
    </row>
    <row r="384" spans="11:19" x14ac:dyDescent="0.2">
      <c r="K384" s="9"/>
      <c r="L384" s="9"/>
      <c r="M384" s="9"/>
      <c r="N384" s="9"/>
      <c r="O384" s="9"/>
      <c r="P384" s="9"/>
      <c r="Q384" s="9"/>
      <c r="R384" s="9"/>
      <c r="S384" s="9"/>
    </row>
    <row r="385" spans="11:19" x14ac:dyDescent="0.2">
      <c r="K385" s="9"/>
      <c r="L385" s="9"/>
      <c r="M385" s="9"/>
      <c r="N385" s="9"/>
      <c r="O385" s="9"/>
      <c r="P385" s="9"/>
      <c r="Q385" s="9"/>
      <c r="R385" s="9"/>
      <c r="S385" s="9"/>
    </row>
    <row r="386" spans="11:19" x14ac:dyDescent="0.2">
      <c r="K386" s="9"/>
      <c r="L386" s="9"/>
      <c r="M386" s="9"/>
      <c r="N386" s="9"/>
      <c r="O386" s="9"/>
      <c r="P386" s="9"/>
      <c r="Q386" s="9"/>
      <c r="R386" s="9"/>
      <c r="S386" s="9"/>
    </row>
    <row r="387" spans="11:19" x14ac:dyDescent="0.2">
      <c r="K387" s="9"/>
      <c r="L387" s="9"/>
      <c r="M387" s="9"/>
      <c r="N387" s="9"/>
      <c r="O387" s="9"/>
      <c r="P387" s="9"/>
      <c r="Q387" s="9"/>
      <c r="R387" s="9"/>
      <c r="S387" s="9"/>
    </row>
    <row r="388" spans="11:19" x14ac:dyDescent="0.2">
      <c r="K388" s="9"/>
      <c r="L388" s="9"/>
      <c r="M388" s="9"/>
      <c r="N388" s="9"/>
      <c r="O388" s="9"/>
      <c r="P388" s="9"/>
      <c r="Q388" s="9"/>
      <c r="R388" s="9"/>
      <c r="S388" s="9"/>
    </row>
    <row r="389" spans="11:19" x14ac:dyDescent="0.2">
      <c r="K389" s="9"/>
      <c r="L389" s="9"/>
      <c r="M389" s="9"/>
      <c r="N389" s="9"/>
      <c r="O389" s="9"/>
      <c r="P389" s="9"/>
      <c r="Q389" s="9"/>
      <c r="R389" s="9"/>
      <c r="S389" s="9"/>
    </row>
    <row r="390" spans="11:19" x14ac:dyDescent="0.2">
      <c r="K390" s="9"/>
      <c r="L390" s="9"/>
      <c r="M390" s="9"/>
      <c r="N390" s="9"/>
      <c r="O390" s="9"/>
      <c r="P390" s="9"/>
      <c r="Q390" s="9"/>
      <c r="R390" s="9"/>
      <c r="S390" s="9"/>
    </row>
    <row r="391" spans="11:19" x14ac:dyDescent="0.2">
      <c r="K391" s="9"/>
      <c r="L391" s="9"/>
      <c r="M391" s="9"/>
      <c r="N391" s="9"/>
      <c r="O391" s="9"/>
      <c r="P391" s="9"/>
      <c r="Q391" s="9"/>
      <c r="R391" s="9"/>
      <c r="S391" s="9"/>
    </row>
    <row r="392" spans="11:19" x14ac:dyDescent="0.2">
      <c r="K392" s="9"/>
      <c r="L392" s="9"/>
      <c r="M392" s="9"/>
      <c r="N392" s="9"/>
      <c r="O392" s="9"/>
      <c r="P392" s="9"/>
      <c r="Q392" s="9"/>
      <c r="R392" s="9"/>
      <c r="S392" s="9"/>
    </row>
    <row r="393" spans="11:19" x14ac:dyDescent="0.2">
      <c r="K393" s="9"/>
      <c r="L393" s="9"/>
      <c r="M393" s="9"/>
      <c r="N393" s="9"/>
      <c r="O393" s="9"/>
      <c r="P393" s="9"/>
      <c r="Q393" s="9"/>
      <c r="R393" s="9"/>
      <c r="S393" s="9"/>
    </row>
    <row r="394" spans="11:19" x14ac:dyDescent="0.2">
      <c r="K394" s="9"/>
      <c r="L394" s="9"/>
      <c r="M394" s="9"/>
      <c r="N394" s="9"/>
      <c r="O394" s="9"/>
      <c r="P394" s="9"/>
      <c r="Q394" s="9"/>
      <c r="R394" s="9"/>
      <c r="S394" s="9"/>
    </row>
    <row r="395" spans="11:19" x14ac:dyDescent="0.2">
      <c r="K395" s="9"/>
      <c r="L395" s="9"/>
      <c r="M395" s="9"/>
      <c r="N395" s="9"/>
      <c r="O395" s="9"/>
      <c r="P395" s="9"/>
      <c r="Q395" s="9"/>
      <c r="R395" s="9"/>
      <c r="S395" s="9"/>
    </row>
    <row r="396" spans="11:19" x14ac:dyDescent="0.2">
      <c r="K396" s="9"/>
      <c r="L396" s="9"/>
      <c r="M396" s="9"/>
      <c r="N396" s="9"/>
      <c r="O396" s="9"/>
      <c r="P396" s="9"/>
      <c r="Q396" s="9"/>
      <c r="R396" s="9"/>
      <c r="S396" s="9"/>
    </row>
    <row r="397" spans="11:19" x14ac:dyDescent="0.2">
      <c r="K397" s="9"/>
      <c r="L397" s="9"/>
      <c r="M397" s="9"/>
      <c r="N397" s="9"/>
      <c r="O397" s="9"/>
      <c r="P397" s="9"/>
      <c r="Q397" s="9"/>
      <c r="R397" s="9"/>
      <c r="S397" s="9"/>
    </row>
    <row r="398" spans="11:19" x14ac:dyDescent="0.2">
      <c r="K398" s="9"/>
      <c r="L398" s="9"/>
      <c r="M398" s="9"/>
      <c r="N398" s="9"/>
      <c r="O398" s="9"/>
      <c r="P398" s="9"/>
      <c r="Q398" s="9"/>
      <c r="R398" s="9"/>
      <c r="S398" s="9"/>
    </row>
    <row r="399" spans="11:19" x14ac:dyDescent="0.2">
      <c r="K399" s="9"/>
      <c r="L399" s="9"/>
      <c r="M399" s="9"/>
      <c r="N399" s="9"/>
      <c r="O399" s="9"/>
      <c r="P399" s="9"/>
      <c r="Q399" s="9"/>
      <c r="R399" s="9"/>
      <c r="S399" s="9"/>
    </row>
    <row r="400" spans="11:19" x14ac:dyDescent="0.2">
      <c r="K400" s="9"/>
      <c r="L400" s="9"/>
      <c r="M400" s="9"/>
      <c r="N400" s="9"/>
      <c r="O400" s="9"/>
      <c r="P400" s="9"/>
      <c r="Q400" s="9"/>
      <c r="R400" s="9"/>
      <c r="S400" s="9"/>
    </row>
    <row r="401" spans="11:19" x14ac:dyDescent="0.2">
      <c r="K401" s="9"/>
      <c r="L401" s="9"/>
      <c r="M401" s="9"/>
      <c r="N401" s="9"/>
      <c r="O401" s="9"/>
      <c r="P401" s="9"/>
      <c r="Q401" s="9"/>
      <c r="R401" s="9"/>
      <c r="S401" s="9"/>
    </row>
    <row r="402" spans="11:19" x14ac:dyDescent="0.2">
      <c r="K402" s="9"/>
      <c r="L402" s="9"/>
      <c r="M402" s="9"/>
      <c r="N402" s="9"/>
      <c r="O402" s="9"/>
      <c r="P402" s="9"/>
      <c r="Q402" s="9"/>
      <c r="R402" s="9"/>
      <c r="S402" s="9"/>
    </row>
    <row r="403" spans="11:19" x14ac:dyDescent="0.2">
      <c r="K403" s="9"/>
      <c r="L403" s="9"/>
      <c r="M403" s="9"/>
      <c r="N403" s="9"/>
      <c r="O403" s="9"/>
      <c r="P403" s="9"/>
      <c r="Q403" s="9"/>
      <c r="R403" s="9"/>
      <c r="S403" s="9"/>
    </row>
    <row r="404" spans="11:19" x14ac:dyDescent="0.2">
      <c r="K404" s="9"/>
      <c r="L404" s="9"/>
      <c r="M404" s="9"/>
      <c r="N404" s="9"/>
      <c r="O404" s="9"/>
      <c r="P404" s="9"/>
      <c r="Q404" s="9"/>
      <c r="R404" s="9"/>
      <c r="S404" s="9"/>
    </row>
    <row r="405" spans="11:19" x14ac:dyDescent="0.2">
      <c r="K405" s="9"/>
      <c r="L405" s="9"/>
      <c r="M405" s="9"/>
      <c r="N405" s="9"/>
      <c r="O405" s="9"/>
      <c r="P405" s="9"/>
      <c r="Q405" s="9"/>
      <c r="R405" s="9"/>
      <c r="S405" s="9"/>
    </row>
    <row r="406" spans="11:19" x14ac:dyDescent="0.2">
      <c r="K406" s="9"/>
      <c r="L406" s="9"/>
      <c r="M406" s="9"/>
      <c r="N406" s="9"/>
      <c r="O406" s="9"/>
      <c r="P406" s="9"/>
      <c r="Q406" s="9"/>
      <c r="R406" s="9"/>
      <c r="S406" s="9"/>
    </row>
    <row r="407" spans="11:19" x14ac:dyDescent="0.2">
      <c r="K407" s="9"/>
      <c r="L407" s="9"/>
      <c r="M407" s="9"/>
      <c r="N407" s="9"/>
      <c r="O407" s="9"/>
      <c r="P407" s="9"/>
      <c r="Q407" s="9"/>
      <c r="R407" s="9"/>
      <c r="S407" s="9"/>
    </row>
    <row r="408" spans="11:19" x14ac:dyDescent="0.2">
      <c r="K408" s="9"/>
      <c r="L408" s="9"/>
      <c r="M408" s="9"/>
      <c r="N408" s="9"/>
      <c r="O408" s="9"/>
      <c r="P408" s="9"/>
      <c r="Q408" s="9"/>
      <c r="R408" s="9"/>
      <c r="S408" s="9"/>
    </row>
    <row r="409" spans="11:19" x14ac:dyDescent="0.2">
      <c r="K409" s="9"/>
      <c r="L409" s="9"/>
      <c r="M409" s="9"/>
      <c r="N409" s="9"/>
      <c r="O409" s="9"/>
      <c r="P409" s="9"/>
      <c r="Q409" s="9"/>
      <c r="R409" s="9"/>
      <c r="S409" s="9"/>
    </row>
    <row r="410" spans="11:19" x14ac:dyDescent="0.2">
      <c r="K410" s="9"/>
      <c r="L410" s="9"/>
      <c r="M410" s="9"/>
      <c r="N410" s="9"/>
      <c r="O410" s="9"/>
      <c r="P410" s="9"/>
      <c r="Q410" s="9"/>
      <c r="R410" s="9"/>
      <c r="S410" s="9"/>
    </row>
    <row r="411" spans="11:19" x14ac:dyDescent="0.2">
      <c r="K411" s="9"/>
      <c r="L411" s="9"/>
      <c r="M411" s="9"/>
      <c r="N411" s="9"/>
      <c r="O411" s="9"/>
      <c r="P411" s="9"/>
      <c r="Q411" s="9"/>
      <c r="R411" s="9"/>
      <c r="S411" s="9"/>
    </row>
    <row r="412" spans="11:19" x14ac:dyDescent="0.2">
      <c r="K412" s="9"/>
      <c r="L412" s="9"/>
      <c r="M412" s="9"/>
      <c r="N412" s="9"/>
      <c r="O412" s="9"/>
      <c r="P412" s="9"/>
      <c r="Q412" s="9"/>
      <c r="R412" s="9"/>
      <c r="S412" s="9"/>
    </row>
    <row r="413" spans="11:19" x14ac:dyDescent="0.2">
      <c r="K413" s="9"/>
      <c r="L413" s="9"/>
      <c r="M413" s="9"/>
      <c r="N413" s="9"/>
      <c r="O413" s="9"/>
      <c r="P413" s="9"/>
      <c r="Q413" s="9"/>
      <c r="R413" s="9"/>
      <c r="S413" s="9"/>
    </row>
    <row r="414" spans="11:19" x14ac:dyDescent="0.2">
      <c r="K414" s="9"/>
      <c r="L414" s="9"/>
      <c r="M414" s="9"/>
      <c r="N414" s="9"/>
      <c r="O414" s="9"/>
      <c r="P414" s="9"/>
      <c r="Q414" s="9"/>
      <c r="R414" s="9"/>
      <c r="S414" s="9"/>
    </row>
    <row r="415" spans="11:19" x14ac:dyDescent="0.2">
      <c r="K415" s="9"/>
      <c r="L415" s="9"/>
      <c r="M415" s="9"/>
      <c r="N415" s="9"/>
      <c r="O415" s="9"/>
      <c r="P415" s="9"/>
      <c r="Q415" s="9"/>
      <c r="R415" s="9"/>
      <c r="S415" s="9"/>
    </row>
    <row r="416" spans="11:19" x14ac:dyDescent="0.2">
      <c r="K416" s="9"/>
      <c r="L416" s="9"/>
      <c r="M416" s="9"/>
      <c r="N416" s="9"/>
      <c r="O416" s="9"/>
      <c r="P416" s="9"/>
      <c r="Q416" s="9"/>
      <c r="R416" s="9"/>
      <c r="S416" s="9"/>
    </row>
    <row r="417" spans="11:19" x14ac:dyDescent="0.2">
      <c r="K417" s="9"/>
      <c r="L417" s="9"/>
      <c r="M417" s="9"/>
      <c r="N417" s="9"/>
      <c r="O417" s="9"/>
      <c r="P417" s="9"/>
      <c r="Q417" s="9"/>
      <c r="R417" s="9"/>
      <c r="S417" s="9"/>
    </row>
    <row r="418" spans="11:19" x14ac:dyDescent="0.2">
      <c r="K418" s="9"/>
      <c r="L418" s="9"/>
      <c r="M418" s="9"/>
      <c r="N418" s="9"/>
      <c r="O418" s="9"/>
      <c r="P418" s="9"/>
      <c r="Q418" s="9"/>
      <c r="R418" s="9"/>
      <c r="S418" s="9"/>
    </row>
    <row r="419" spans="11:19" x14ac:dyDescent="0.2">
      <c r="K419" s="9"/>
      <c r="L419" s="9"/>
      <c r="M419" s="9"/>
      <c r="N419" s="9"/>
      <c r="O419" s="9"/>
      <c r="P419" s="9"/>
      <c r="Q419" s="9"/>
      <c r="R419" s="9"/>
      <c r="S419" s="9"/>
    </row>
    <row r="420" spans="11:19" x14ac:dyDescent="0.2">
      <c r="K420" s="9"/>
      <c r="L420" s="9"/>
      <c r="M420" s="9"/>
      <c r="N420" s="9"/>
      <c r="O420" s="9"/>
      <c r="P420" s="9"/>
      <c r="Q420" s="9"/>
      <c r="R420" s="9"/>
      <c r="S420" s="9"/>
    </row>
    <row r="421" spans="11:19" x14ac:dyDescent="0.2">
      <c r="K421" s="9"/>
      <c r="L421" s="9"/>
      <c r="M421" s="9"/>
      <c r="N421" s="9"/>
      <c r="O421" s="9"/>
      <c r="P421" s="9"/>
      <c r="Q421" s="9"/>
      <c r="R421" s="9"/>
      <c r="S421" s="9"/>
    </row>
    <row r="422" spans="11:19" x14ac:dyDescent="0.2">
      <c r="K422" s="9"/>
      <c r="L422" s="9"/>
      <c r="M422" s="9"/>
      <c r="N422" s="9"/>
      <c r="O422" s="9"/>
      <c r="P422" s="9"/>
      <c r="Q422" s="9"/>
      <c r="R422" s="9"/>
      <c r="S422" s="9"/>
    </row>
    <row r="423" spans="11:19" x14ac:dyDescent="0.2">
      <c r="K423" s="9"/>
      <c r="L423" s="9"/>
      <c r="M423" s="9"/>
      <c r="N423" s="9"/>
      <c r="O423" s="9"/>
      <c r="P423" s="9"/>
      <c r="Q423" s="9"/>
      <c r="R423" s="9"/>
      <c r="S423" s="9"/>
    </row>
    <row r="424" spans="11:19" x14ac:dyDescent="0.2">
      <c r="K424" s="9"/>
      <c r="L424" s="9"/>
      <c r="M424" s="9"/>
      <c r="N424" s="9"/>
      <c r="O424" s="9"/>
      <c r="P424" s="9"/>
      <c r="Q424" s="9"/>
      <c r="R424" s="9"/>
      <c r="S424" s="9"/>
    </row>
    <row r="425" spans="11:19" x14ac:dyDescent="0.2">
      <c r="K425" s="9"/>
      <c r="L425" s="9"/>
      <c r="M425" s="9"/>
      <c r="N425" s="9"/>
      <c r="O425" s="9"/>
      <c r="P425" s="9"/>
      <c r="Q425" s="9"/>
      <c r="R425" s="9"/>
      <c r="S425" s="9"/>
    </row>
    <row r="426" spans="11:19" x14ac:dyDescent="0.2">
      <c r="K426" s="9"/>
      <c r="L426" s="9"/>
      <c r="M426" s="9"/>
      <c r="N426" s="9"/>
      <c r="O426" s="9"/>
      <c r="P426" s="9"/>
      <c r="Q426" s="9"/>
      <c r="R426" s="9"/>
      <c r="S426" s="9"/>
    </row>
    <row r="427" spans="11:19" x14ac:dyDescent="0.2">
      <c r="K427" s="9"/>
      <c r="L427" s="9"/>
      <c r="M427" s="9"/>
      <c r="N427" s="9"/>
      <c r="O427" s="9"/>
      <c r="P427" s="9"/>
      <c r="Q427" s="9"/>
      <c r="R427" s="9"/>
      <c r="S427" s="9"/>
    </row>
    <row r="428" spans="11:19" x14ac:dyDescent="0.2">
      <c r="K428" s="9"/>
      <c r="L428" s="9"/>
      <c r="M428" s="9"/>
      <c r="N428" s="9"/>
      <c r="O428" s="9"/>
      <c r="P428" s="9"/>
      <c r="Q428" s="9"/>
      <c r="R428" s="9"/>
      <c r="S428" s="9"/>
    </row>
    <row r="429" spans="11:19" x14ac:dyDescent="0.2">
      <c r="K429" s="9"/>
      <c r="L429" s="9"/>
      <c r="M429" s="9"/>
      <c r="N429" s="9"/>
      <c r="O429" s="9"/>
      <c r="P429" s="9"/>
      <c r="Q429" s="9"/>
      <c r="R429" s="9"/>
      <c r="S429" s="9"/>
    </row>
    <row r="430" spans="11:19" x14ac:dyDescent="0.2">
      <c r="K430" s="9"/>
      <c r="L430" s="9"/>
      <c r="M430" s="9"/>
      <c r="N430" s="9"/>
      <c r="O430" s="9"/>
      <c r="P430" s="9"/>
      <c r="Q430" s="9"/>
      <c r="R430" s="9"/>
      <c r="S430" s="9"/>
    </row>
    <row r="431" spans="11:19" x14ac:dyDescent="0.2">
      <c r="K431" s="9"/>
      <c r="L431" s="9"/>
      <c r="M431" s="9"/>
      <c r="N431" s="9"/>
      <c r="O431" s="9"/>
      <c r="P431" s="9"/>
      <c r="Q431" s="9"/>
      <c r="R431" s="9"/>
      <c r="S431" s="9"/>
    </row>
    <row r="432" spans="11:19" x14ac:dyDescent="0.2">
      <c r="K432" s="9"/>
      <c r="L432" s="9"/>
      <c r="M432" s="9"/>
      <c r="N432" s="9"/>
      <c r="O432" s="9"/>
      <c r="P432" s="9"/>
      <c r="Q432" s="9"/>
      <c r="R432" s="9"/>
      <c r="S432" s="9"/>
    </row>
    <row r="433" spans="11:19" x14ac:dyDescent="0.2">
      <c r="K433" s="9"/>
      <c r="L433" s="9"/>
      <c r="M433" s="9"/>
      <c r="N433" s="9"/>
      <c r="O433" s="9"/>
      <c r="P433" s="9"/>
      <c r="Q433" s="9"/>
      <c r="R433" s="9"/>
      <c r="S433" s="9"/>
    </row>
    <row r="434" spans="11:19" x14ac:dyDescent="0.2">
      <c r="K434" s="9"/>
      <c r="L434" s="9"/>
      <c r="M434" s="9"/>
      <c r="N434" s="9"/>
      <c r="O434" s="9"/>
      <c r="P434" s="9"/>
      <c r="Q434" s="9"/>
      <c r="R434" s="9"/>
      <c r="S434" s="9"/>
    </row>
    <row r="435" spans="11:19" x14ac:dyDescent="0.2">
      <c r="K435" s="9"/>
      <c r="L435" s="9"/>
      <c r="M435" s="9"/>
      <c r="N435" s="9"/>
      <c r="O435" s="9"/>
      <c r="P435" s="9"/>
      <c r="Q435" s="9"/>
      <c r="R435" s="9"/>
      <c r="S435" s="9"/>
    </row>
    <row r="436" spans="11:19" x14ac:dyDescent="0.2">
      <c r="K436" s="9"/>
      <c r="L436" s="9"/>
      <c r="M436" s="9"/>
      <c r="N436" s="9"/>
      <c r="O436" s="9"/>
      <c r="P436" s="9"/>
      <c r="Q436" s="9"/>
      <c r="R436" s="9"/>
      <c r="S436" s="9"/>
    </row>
    <row r="437" spans="11:19" x14ac:dyDescent="0.2">
      <c r="K437" s="9"/>
      <c r="L437" s="9"/>
      <c r="M437" s="9"/>
      <c r="N437" s="9"/>
      <c r="O437" s="9"/>
      <c r="P437" s="9"/>
      <c r="Q437" s="9"/>
      <c r="R437" s="9"/>
      <c r="S437" s="9"/>
    </row>
    <row r="438" spans="11:19" x14ac:dyDescent="0.2">
      <c r="K438" s="9"/>
      <c r="L438" s="9"/>
      <c r="M438" s="9"/>
      <c r="N438" s="9"/>
      <c r="O438" s="9"/>
      <c r="P438" s="9"/>
      <c r="Q438" s="9"/>
      <c r="R438" s="9"/>
      <c r="S438" s="9"/>
    </row>
    <row r="439" spans="11:19" x14ac:dyDescent="0.2">
      <c r="K439" s="9"/>
      <c r="L439" s="9"/>
      <c r="M439" s="9"/>
      <c r="N439" s="9"/>
      <c r="O439" s="9"/>
      <c r="P439" s="9"/>
      <c r="Q439" s="9"/>
      <c r="R439" s="9"/>
      <c r="S439" s="9"/>
    </row>
    <row r="440" spans="11:19" x14ac:dyDescent="0.2">
      <c r="K440" s="9"/>
      <c r="L440" s="9"/>
      <c r="M440" s="9"/>
      <c r="N440" s="9"/>
      <c r="O440" s="9"/>
      <c r="P440" s="9"/>
      <c r="Q440" s="9"/>
      <c r="R440" s="9"/>
      <c r="S440" s="9"/>
    </row>
    <row r="441" spans="11:19" x14ac:dyDescent="0.2">
      <c r="K441" s="9"/>
      <c r="L441" s="9"/>
      <c r="M441" s="9"/>
      <c r="N441" s="9"/>
      <c r="O441" s="9"/>
      <c r="P441" s="9"/>
      <c r="Q441" s="9"/>
      <c r="R441" s="9"/>
      <c r="S441" s="9"/>
    </row>
    <row r="442" spans="11:19" x14ac:dyDescent="0.2">
      <c r="K442" s="9"/>
      <c r="L442" s="9"/>
      <c r="M442" s="9"/>
      <c r="N442" s="9"/>
      <c r="O442" s="9"/>
      <c r="P442" s="9"/>
      <c r="Q442" s="9"/>
      <c r="R442" s="9"/>
      <c r="S442" s="9"/>
    </row>
    <row r="443" spans="11:19" x14ac:dyDescent="0.2">
      <c r="K443" s="9"/>
      <c r="L443" s="9"/>
      <c r="M443" s="9"/>
      <c r="N443" s="9"/>
      <c r="O443" s="9"/>
      <c r="P443" s="9"/>
      <c r="Q443" s="9"/>
      <c r="R443" s="9"/>
      <c r="S443" s="9"/>
    </row>
    <row r="444" spans="11:19" x14ac:dyDescent="0.2">
      <c r="K444" s="9"/>
      <c r="L444" s="9"/>
      <c r="M444" s="9"/>
      <c r="N444" s="9"/>
      <c r="O444" s="9"/>
      <c r="P444" s="9"/>
      <c r="Q444" s="9"/>
      <c r="R444" s="9"/>
      <c r="S444" s="9"/>
    </row>
    <row r="445" spans="11:19" x14ac:dyDescent="0.2">
      <c r="K445" s="9"/>
      <c r="L445" s="9"/>
      <c r="M445" s="9"/>
      <c r="N445" s="9"/>
      <c r="O445" s="9"/>
      <c r="P445" s="9"/>
      <c r="Q445" s="9"/>
      <c r="R445" s="9"/>
      <c r="S445" s="9"/>
    </row>
    <row r="446" spans="11:19" x14ac:dyDescent="0.2">
      <c r="K446" s="9"/>
      <c r="L446" s="9"/>
      <c r="M446" s="9"/>
      <c r="N446" s="9"/>
      <c r="O446" s="9"/>
      <c r="P446" s="9"/>
      <c r="Q446" s="9"/>
      <c r="R446" s="9"/>
      <c r="S446" s="9"/>
    </row>
    <row r="447" spans="11:19" x14ac:dyDescent="0.2">
      <c r="K447" s="9"/>
      <c r="L447" s="9"/>
      <c r="M447" s="9"/>
      <c r="N447" s="9"/>
      <c r="O447" s="9"/>
      <c r="P447" s="9"/>
      <c r="Q447" s="9"/>
      <c r="R447" s="9"/>
      <c r="S447" s="9"/>
    </row>
    <row r="448" spans="11:19" x14ac:dyDescent="0.2">
      <c r="K448" s="9"/>
      <c r="L448" s="9"/>
      <c r="M448" s="9"/>
      <c r="N448" s="9"/>
      <c r="O448" s="9"/>
      <c r="P448" s="9"/>
      <c r="Q448" s="9"/>
      <c r="R448" s="9"/>
      <c r="S448" s="9"/>
    </row>
    <row r="449" spans="11:19" x14ac:dyDescent="0.2">
      <c r="K449" s="9"/>
      <c r="L449" s="9"/>
      <c r="M449" s="9"/>
      <c r="N449" s="9"/>
      <c r="O449" s="9"/>
      <c r="P449" s="9"/>
      <c r="Q449" s="9"/>
      <c r="R449" s="9"/>
      <c r="S449" s="9"/>
    </row>
    <row r="450" spans="11:19" x14ac:dyDescent="0.2">
      <c r="K450" s="9"/>
      <c r="L450" s="9"/>
      <c r="M450" s="9"/>
      <c r="N450" s="9"/>
      <c r="O450" s="9"/>
      <c r="P450" s="9"/>
      <c r="Q450" s="9"/>
      <c r="R450" s="9"/>
      <c r="S450" s="9"/>
    </row>
    <row r="451" spans="11:19" x14ac:dyDescent="0.2">
      <c r="K451" s="9"/>
      <c r="L451" s="9"/>
      <c r="M451" s="9"/>
      <c r="N451" s="9"/>
      <c r="O451" s="9"/>
      <c r="P451" s="9"/>
      <c r="Q451" s="9"/>
      <c r="R451" s="9"/>
      <c r="S451" s="9"/>
    </row>
    <row r="452" spans="11:19" x14ac:dyDescent="0.2">
      <c r="K452" s="9"/>
      <c r="L452" s="9"/>
      <c r="M452" s="9"/>
      <c r="N452" s="9"/>
      <c r="O452" s="9"/>
      <c r="P452" s="9"/>
      <c r="Q452" s="9"/>
      <c r="R452" s="9"/>
      <c r="S452" s="9"/>
    </row>
    <row r="453" spans="11:19" x14ac:dyDescent="0.2">
      <c r="K453" s="9"/>
      <c r="L453" s="9"/>
      <c r="M453" s="9"/>
      <c r="N453" s="9"/>
      <c r="O453" s="9"/>
      <c r="P453" s="9"/>
      <c r="Q453" s="9"/>
      <c r="R453" s="9"/>
      <c r="S453" s="9"/>
    </row>
    <row r="454" spans="11:19" x14ac:dyDescent="0.2">
      <c r="K454" s="9"/>
      <c r="L454" s="9"/>
      <c r="M454" s="9"/>
      <c r="N454" s="9"/>
      <c r="O454" s="9"/>
      <c r="P454" s="9"/>
      <c r="Q454" s="9"/>
      <c r="R454" s="9"/>
      <c r="S454" s="9"/>
    </row>
    <row r="455" spans="11:19" x14ac:dyDescent="0.2">
      <c r="K455" s="9"/>
      <c r="L455" s="9"/>
      <c r="M455" s="9"/>
      <c r="N455" s="9"/>
      <c r="O455" s="9"/>
      <c r="P455" s="9"/>
      <c r="Q455" s="9"/>
      <c r="R455" s="9"/>
      <c r="S455" s="9"/>
    </row>
    <row r="456" spans="11:19" x14ac:dyDescent="0.2">
      <c r="K456" s="9"/>
      <c r="L456" s="9"/>
      <c r="M456" s="9"/>
      <c r="N456" s="9"/>
      <c r="O456" s="9"/>
      <c r="P456" s="9"/>
      <c r="Q456" s="9"/>
      <c r="R456" s="9"/>
      <c r="S456" s="9"/>
    </row>
    <row r="457" spans="11:19" x14ac:dyDescent="0.2">
      <c r="K457" s="9"/>
      <c r="L457" s="9"/>
      <c r="M457" s="9"/>
      <c r="N457" s="9"/>
      <c r="O457" s="9"/>
      <c r="P457" s="9"/>
      <c r="Q457" s="9"/>
      <c r="R457" s="9"/>
      <c r="S457" s="9"/>
    </row>
    <row r="458" spans="11:19" x14ac:dyDescent="0.2">
      <c r="K458" s="9"/>
      <c r="L458" s="9"/>
      <c r="M458" s="9"/>
      <c r="N458" s="9"/>
      <c r="O458" s="9"/>
      <c r="P458" s="9"/>
      <c r="Q458" s="9"/>
      <c r="R458" s="9"/>
      <c r="S458" s="9"/>
    </row>
    <row r="459" spans="11:19" x14ac:dyDescent="0.2">
      <c r="K459" s="9"/>
      <c r="L459" s="9"/>
      <c r="M459" s="9"/>
      <c r="N459" s="9"/>
      <c r="O459" s="9"/>
      <c r="P459" s="9"/>
      <c r="Q459" s="9"/>
      <c r="R459" s="9"/>
      <c r="S459" s="9"/>
    </row>
    <row r="460" spans="11:19" x14ac:dyDescent="0.2">
      <c r="K460" s="9"/>
      <c r="L460" s="9"/>
      <c r="M460" s="9"/>
      <c r="N460" s="9"/>
      <c r="O460" s="9"/>
      <c r="P460" s="9"/>
      <c r="Q460" s="9"/>
      <c r="R460" s="9"/>
      <c r="S460" s="9"/>
    </row>
    <row r="461" spans="11:19" x14ac:dyDescent="0.2">
      <c r="K461" s="9"/>
      <c r="L461" s="9"/>
      <c r="M461" s="9"/>
      <c r="N461" s="9"/>
      <c r="O461" s="9"/>
      <c r="P461" s="9"/>
      <c r="Q461" s="9"/>
      <c r="R461" s="9"/>
      <c r="S461" s="9"/>
    </row>
    <row r="462" spans="11:19" x14ac:dyDescent="0.2">
      <c r="K462" s="9"/>
      <c r="L462" s="9"/>
      <c r="M462" s="9"/>
      <c r="N462" s="9"/>
      <c r="O462" s="9"/>
      <c r="P462" s="9"/>
      <c r="Q462" s="9"/>
      <c r="R462" s="9"/>
      <c r="S462" s="9"/>
    </row>
    <row r="463" spans="11:19" x14ac:dyDescent="0.2">
      <c r="K463" s="9"/>
      <c r="L463" s="9"/>
      <c r="M463" s="9"/>
      <c r="N463" s="9"/>
      <c r="O463" s="9"/>
      <c r="P463" s="9"/>
      <c r="Q463" s="9"/>
      <c r="R463" s="9"/>
      <c r="S463" s="9"/>
    </row>
    <row r="464" spans="11:19" x14ac:dyDescent="0.2">
      <c r="K464" s="9"/>
      <c r="L464" s="9"/>
      <c r="M464" s="9"/>
      <c r="N464" s="9"/>
      <c r="O464" s="9"/>
      <c r="P464" s="9"/>
      <c r="Q464" s="9"/>
      <c r="R464" s="9"/>
      <c r="S464" s="9"/>
    </row>
    <row r="465" spans="11:19" x14ac:dyDescent="0.2">
      <c r="K465" s="9"/>
      <c r="L465" s="9"/>
      <c r="M465" s="9"/>
      <c r="N465" s="9"/>
      <c r="O465" s="9"/>
      <c r="P465" s="9"/>
      <c r="Q465" s="9"/>
      <c r="R465" s="9"/>
      <c r="S465" s="9"/>
    </row>
    <row r="466" spans="11:19" x14ac:dyDescent="0.2">
      <c r="K466" s="9"/>
      <c r="L466" s="9"/>
      <c r="M466" s="9"/>
      <c r="N466" s="9"/>
      <c r="O466" s="9"/>
      <c r="P466" s="9"/>
      <c r="Q466" s="9"/>
      <c r="R466" s="9"/>
      <c r="S466" s="9"/>
    </row>
    <row r="467" spans="11:19" x14ac:dyDescent="0.2">
      <c r="K467" s="9"/>
      <c r="L467" s="9"/>
      <c r="M467" s="9"/>
      <c r="N467" s="9"/>
      <c r="O467" s="9"/>
      <c r="P467" s="9"/>
      <c r="Q467" s="9"/>
      <c r="R467" s="9"/>
      <c r="S467" s="9"/>
    </row>
    <row r="468" spans="11:19" x14ac:dyDescent="0.2">
      <c r="K468" s="9"/>
      <c r="L468" s="9"/>
      <c r="M468" s="9"/>
      <c r="N468" s="9"/>
      <c r="O468" s="9"/>
      <c r="P468" s="9"/>
      <c r="Q468" s="9"/>
      <c r="R468" s="9"/>
      <c r="S468" s="9"/>
    </row>
    <row r="469" spans="11:19" x14ac:dyDescent="0.2">
      <c r="K469" s="9"/>
      <c r="L469" s="9"/>
      <c r="M469" s="9"/>
      <c r="N469" s="9"/>
      <c r="O469" s="9"/>
      <c r="P469" s="9"/>
      <c r="Q469" s="9"/>
      <c r="R469" s="9"/>
      <c r="S469" s="9"/>
    </row>
    <row r="470" spans="11:19" x14ac:dyDescent="0.2">
      <c r="K470" s="9"/>
      <c r="L470" s="9"/>
      <c r="M470" s="9"/>
      <c r="N470" s="9"/>
      <c r="O470" s="9"/>
      <c r="P470" s="9"/>
      <c r="Q470" s="9"/>
      <c r="R470" s="9"/>
      <c r="S470" s="9"/>
    </row>
    <row r="471" spans="11:19" x14ac:dyDescent="0.2">
      <c r="K471" s="9"/>
      <c r="L471" s="9"/>
      <c r="M471" s="9"/>
      <c r="N471" s="9"/>
      <c r="O471" s="9"/>
      <c r="P471" s="9"/>
      <c r="Q471" s="9"/>
      <c r="R471" s="9"/>
      <c r="S471" s="9"/>
    </row>
    <row r="472" spans="11:19" x14ac:dyDescent="0.2">
      <c r="K472" s="9"/>
      <c r="L472" s="9"/>
      <c r="M472" s="9"/>
      <c r="N472" s="9"/>
      <c r="O472" s="9"/>
      <c r="P472" s="9"/>
      <c r="Q472" s="9"/>
      <c r="R472" s="9"/>
      <c r="S472" s="9"/>
    </row>
    <row r="473" spans="11:19" x14ac:dyDescent="0.2">
      <c r="K473" s="9"/>
      <c r="L473" s="9"/>
      <c r="M473" s="9"/>
      <c r="N473" s="9"/>
      <c r="O473" s="9"/>
      <c r="P473" s="9"/>
      <c r="Q473" s="9"/>
      <c r="R473" s="9"/>
      <c r="S473" s="9"/>
    </row>
    <row r="474" spans="11:19" x14ac:dyDescent="0.2">
      <c r="K474" s="9"/>
      <c r="L474" s="9"/>
      <c r="M474" s="9"/>
      <c r="N474" s="9"/>
      <c r="O474" s="9"/>
      <c r="P474" s="9"/>
      <c r="Q474" s="9"/>
      <c r="R474" s="9"/>
      <c r="S474" s="9"/>
    </row>
    <row r="475" spans="11:19" x14ac:dyDescent="0.2">
      <c r="K475" s="9"/>
      <c r="L475" s="9"/>
      <c r="M475" s="9"/>
      <c r="N475" s="9"/>
      <c r="O475" s="9"/>
      <c r="P475" s="9"/>
      <c r="Q475" s="9"/>
      <c r="R475" s="9"/>
      <c r="S475" s="9"/>
    </row>
    <row r="476" spans="11:19" x14ac:dyDescent="0.2">
      <c r="K476" s="9"/>
      <c r="L476" s="9"/>
      <c r="M476" s="9"/>
      <c r="N476" s="9"/>
      <c r="O476" s="9"/>
      <c r="P476" s="9"/>
      <c r="Q476" s="9"/>
      <c r="R476" s="9"/>
      <c r="S476" s="9"/>
    </row>
    <row r="477" spans="11:19" x14ac:dyDescent="0.2">
      <c r="K477" s="9"/>
      <c r="L477" s="9"/>
      <c r="M477" s="9"/>
      <c r="N477" s="9"/>
      <c r="O477" s="9"/>
      <c r="P477" s="9"/>
      <c r="Q477" s="9"/>
      <c r="R477" s="9"/>
      <c r="S477" s="9"/>
    </row>
    <row r="478" spans="11:19" x14ac:dyDescent="0.2">
      <c r="K478" s="9"/>
      <c r="L478" s="9"/>
      <c r="M478" s="9"/>
      <c r="N478" s="9"/>
      <c r="O478" s="9"/>
      <c r="P478" s="9"/>
      <c r="Q478" s="9"/>
      <c r="R478" s="9"/>
      <c r="S478" s="9"/>
    </row>
    <row r="479" spans="11:19" x14ac:dyDescent="0.2">
      <c r="K479" s="9"/>
      <c r="L479" s="9"/>
      <c r="M479" s="9"/>
      <c r="N479" s="9"/>
      <c r="O479" s="9"/>
      <c r="P479" s="9"/>
      <c r="Q479" s="9"/>
      <c r="R479" s="9"/>
      <c r="S479" s="9"/>
    </row>
    <row r="480" spans="11:19" x14ac:dyDescent="0.2">
      <c r="K480" s="9"/>
      <c r="L480" s="9"/>
      <c r="M480" s="9"/>
      <c r="N480" s="9"/>
      <c r="O480" s="9"/>
      <c r="P480" s="9"/>
      <c r="Q480" s="9"/>
      <c r="R480" s="9"/>
      <c r="S480" s="9"/>
    </row>
    <row r="481" spans="11:19" x14ac:dyDescent="0.2">
      <c r="K481" s="9"/>
      <c r="L481" s="9"/>
      <c r="M481" s="9"/>
      <c r="N481" s="9"/>
      <c r="O481" s="9"/>
      <c r="P481" s="9"/>
      <c r="Q481" s="9"/>
      <c r="R481" s="9"/>
      <c r="S481" s="9"/>
    </row>
    <row r="482" spans="11:19" x14ac:dyDescent="0.2">
      <c r="K482" s="9"/>
      <c r="L482" s="9"/>
      <c r="M482" s="9"/>
      <c r="N482" s="9"/>
      <c r="O482" s="9"/>
      <c r="P482" s="9"/>
      <c r="Q482" s="9"/>
      <c r="R482" s="9"/>
      <c r="S482" s="9"/>
    </row>
    <row r="483" spans="11:19" x14ac:dyDescent="0.2">
      <c r="K483" s="9"/>
      <c r="L483" s="9"/>
      <c r="M483" s="9"/>
      <c r="N483" s="9"/>
      <c r="O483" s="9"/>
      <c r="P483" s="9"/>
      <c r="Q483" s="9"/>
      <c r="R483" s="9"/>
      <c r="S483" s="9"/>
    </row>
    <row r="484" spans="11:19" x14ac:dyDescent="0.2">
      <c r="K484" s="9"/>
      <c r="L484" s="9"/>
      <c r="M484" s="9"/>
      <c r="N484" s="9"/>
      <c r="O484" s="9"/>
      <c r="P484" s="9"/>
      <c r="Q484" s="9"/>
      <c r="R484" s="9"/>
      <c r="S484" s="9"/>
    </row>
    <row r="485" spans="11:19" x14ac:dyDescent="0.2">
      <c r="K485" s="9"/>
      <c r="L485" s="9"/>
      <c r="M485" s="9"/>
      <c r="N485" s="9"/>
      <c r="O485" s="9"/>
      <c r="P485" s="9"/>
      <c r="Q485" s="9"/>
      <c r="R485" s="9"/>
      <c r="S485" s="9"/>
    </row>
    <row r="486" spans="11:19" x14ac:dyDescent="0.2">
      <c r="K486" s="9"/>
      <c r="L486" s="9"/>
      <c r="M486" s="9"/>
      <c r="N486" s="9"/>
      <c r="O486" s="9"/>
      <c r="P486" s="9"/>
      <c r="Q486" s="9"/>
      <c r="R486" s="9"/>
      <c r="S486" s="9"/>
    </row>
    <row r="487" spans="11:19" x14ac:dyDescent="0.2">
      <c r="K487" s="9"/>
      <c r="L487" s="9"/>
      <c r="M487" s="9"/>
      <c r="N487" s="9"/>
      <c r="O487" s="9"/>
      <c r="P487" s="9"/>
      <c r="Q487" s="9"/>
      <c r="R487" s="9"/>
      <c r="S487" s="9"/>
    </row>
    <row r="488" spans="11:19" x14ac:dyDescent="0.2">
      <c r="K488" s="9"/>
      <c r="L488" s="9"/>
      <c r="M488" s="9"/>
      <c r="N488" s="9"/>
      <c r="O488" s="9"/>
      <c r="P488" s="9"/>
      <c r="Q488" s="9"/>
      <c r="R488" s="9"/>
      <c r="S488" s="9"/>
    </row>
    <row r="489" spans="11:19" x14ac:dyDescent="0.2">
      <c r="K489" s="9"/>
      <c r="L489" s="9"/>
      <c r="M489" s="9"/>
      <c r="N489" s="9"/>
      <c r="O489" s="9"/>
      <c r="P489" s="9"/>
      <c r="Q489" s="9"/>
      <c r="R489" s="9"/>
      <c r="S489" s="9"/>
    </row>
    <row r="490" spans="11:19" x14ac:dyDescent="0.2">
      <c r="K490" s="9"/>
      <c r="L490" s="9"/>
      <c r="M490" s="9"/>
      <c r="N490" s="9"/>
      <c r="O490" s="9"/>
      <c r="P490" s="9"/>
      <c r="Q490" s="9"/>
      <c r="R490" s="9"/>
      <c r="S490" s="9"/>
    </row>
    <row r="491" spans="11:19" x14ac:dyDescent="0.2">
      <c r="K491" s="9"/>
      <c r="L491" s="9"/>
      <c r="M491" s="9"/>
      <c r="N491" s="9"/>
      <c r="O491" s="9"/>
      <c r="P491" s="9"/>
      <c r="Q491" s="9"/>
      <c r="R491" s="9"/>
      <c r="S491" s="9"/>
    </row>
    <row r="492" spans="11:19" x14ac:dyDescent="0.2">
      <c r="K492" s="9"/>
      <c r="L492" s="9"/>
      <c r="M492" s="9"/>
      <c r="N492" s="9"/>
      <c r="O492" s="9"/>
      <c r="P492" s="9"/>
      <c r="Q492" s="9"/>
      <c r="R492" s="9"/>
      <c r="S492" s="9"/>
    </row>
    <row r="493" spans="11:19" x14ac:dyDescent="0.2">
      <c r="K493" s="9"/>
      <c r="L493" s="9"/>
      <c r="M493" s="9"/>
      <c r="N493" s="9"/>
      <c r="O493" s="9"/>
      <c r="P493" s="9"/>
      <c r="Q493" s="9"/>
      <c r="R493" s="9"/>
      <c r="S493" s="9"/>
    </row>
    <row r="494" spans="11:19" x14ac:dyDescent="0.2">
      <c r="K494" s="9"/>
      <c r="L494" s="9"/>
      <c r="M494" s="9"/>
      <c r="N494" s="9"/>
      <c r="O494" s="9"/>
      <c r="P494" s="9"/>
      <c r="Q494" s="9"/>
      <c r="R494" s="9"/>
      <c r="S494" s="9"/>
    </row>
    <row r="495" spans="11:19" x14ac:dyDescent="0.2">
      <c r="K495" s="9"/>
      <c r="L495" s="9"/>
      <c r="M495" s="9"/>
      <c r="N495" s="9"/>
      <c r="O495" s="9"/>
      <c r="P495" s="9"/>
      <c r="Q495" s="9"/>
      <c r="R495" s="9"/>
      <c r="S495" s="9"/>
    </row>
    <row r="496" spans="11:19" x14ac:dyDescent="0.2">
      <c r="K496" s="9"/>
      <c r="L496" s="9"/>
      <c r="M496" s="9"/>
      <c r="N496" s="9"/>
      <c r="O496" s="9"/>
      <c r="P496" s="9"/>
      <c r="Q496" s="9"/>
      <c r="R496" s="9"/>
      <c r="S496" s="9"/>
    </row>
    <row r="497" spans="11:19" x14ac:dyDescent="0.2">
      <c r="K497" s="9"/>
      <c r="L497" s="9"/>
      <c r="M497" s="9"/>
      <c r="N497" s="9"/>
      <c r="O497" s="9"/>
      <c r="P497" s="9"/>
      <c r="Q497" s="9"/>
      <c r="R497" s="9"/>
      <c r="S497" s="9"/>
    </row>
    <row r="498" spans="11:19" x14ac:dyDescent="0.2">
      <c r="K498" s="9"/>
      <c r="L498" s="9"/>
      <c r="M498" s="9"/>
      <c r="N498" s="9"/>
      <c r="O498" s="9"/>
      <c r="P498" s="9"/>
      <c r="Q498" s="9"/>
      <c r="R498" s="9"/>
      <c r="S498" s="9"/>
    </row>
    <row r="499" spans="11:19" x14ac:dyDescent="0.2">
      <c r="K499" s="9"/>
      <c r="L499" s="9"/>
      <c r="M499" s="9"/>
      <c r="N499" s="9"/>
      <c r="O499" s="9"/>
      <c r="P499" s="9"/>
      <c r="Q499" s="9"/>
      <c r="R499" s="9"/>
      <c r="S499" s="9"/>
    </row>
    <row r="500" spans="11:19" x14ac:dyDescent="0.2">
      <c r="K500" s="9"/>
      <c r="L500" s="9"/>
      <c r="M500" s="9"/>
      <c r="N500" s="9"/>
      <c r="O500" s="9"/>
      <c r="P500" s="9"/>
      <c r="Q500" s="9"/>
      <c r="R500" s="9"/>
      <c r="S500" s="9"/>
    </row>
    <row r="501" spans="11:19" x14ac:dyDescent="0.2">
      <c r="K501" s="9"/>
      <c r="L501" s="9"/>
      <c r="M501" s="9"/>
      <c r="N501" s="9"/>
      <c r="O501" s="9"/>
      <c r="P501" s="9"/>
      <c r="Q501" s="9"/>
      <c r="R501" s="9"/>
      <c r="S501" s="9"/>
    </row>
    <row r="502" spans="11:19" x14ac:dyDescent="0.2">
      <c r="K502" s="9"/>
      <c r="L502" s="9"/>
      <c r="M502" s="9"/>
      <c r="N502" s="9"/>
      <c r="O502" s="9"/>
      <c r="P502" s="9"/>
      <c r="Q502" s="9"/>
      <c r="R502" s="9"/>
      <c r="S502" s="9"/>
    </row>
    <row r="503" spans="11:19" x14ac:dyDescent="0.2">
      <c r="K503" s="9"/>
      <c r="L503" s="9"/>
      <c r="M503" s="9"/>
      <c r="N503" s="9"/>
      <c r="O503" s="9"/>
      <c r="P503" s="9"/>
      <c r="Q503" s="9"/>
      <c r="R503" s="9"/>
      <c r="S503" s="9"/>
    </row>
    <row r="504" spans="11:19" x14ac:dyDescent="0.2">
      <c r="K504" s="9"/>
      <c r="L504" s="9"/>
      <c r="M504" s="9"/>
      <c r="N504" s="9"/>
      <c r="O504" s="9"/>
      <c r="P504" s="9"/>
      <c r="Q504" s="9"/>
      <c r="R504" s="9"/>
      <c r="S504" s="9"/>
    </row>
    <row r="505" spans="11:19" x14ac:dyDescent="0.2">
      <c r="K505" s="9"/>
      <c r="L505" s="9"/>
      <c r="M505" s="9"/>
      <c r="N505" s="9"/>
      <c r="O505" s="9"/>
      <c r="P505" s="9"/>
      <c r="Q505" s="9"/>
      <c r="R505" s="9"/>
      <c r="S505" s="9"/>
    </row>
    <row r="506" spans="11:19" x14ac:dyDescent="0.2">
      <c r="K506" s="9"/>
      <c r="L506" s="9"/>
      <c r="M506" s="9"/>
      <c r="N506" s="9"/>
      <c r="O506" s="9"/>
      <c r="P506" s="9"/>
      <c r="Q506" s="9"/>
      <c r="R506" s="9"/>
      <c r="S506" s="9"/>
    </row>
    <row r="507" spans="11:19" x14ac:dyDescent="0.2">
      <c r="K507" s="9"/>
      <c r="L507" s="9"/>
      <c r="M507" s="9"/>
      <c r="N507" s="9"/>
      <c r="O507" s="9"/>
      <c r="P507" s="9"/>
      <c r="Q507" s="9"/>
      <c r="R507" s="9"/>
      <c r="S507" s="9"/>
    </row>
    <row r="508" spans="11:19" x14ac:dyDescent="0.2">
      <c r="K508" s="9"/>
      <c r="L508" s="9"/>
      <c r="M508" s="9"/>
      <c r="N508" s="9"/>
      <c r="O508" s="9"/>
      <c r="P508" s="9"/>
      <c r="Q508" s="9"/>
      <c r="R508" s="9"/>
      <c r="S508" s="9"/>
    </row>
    <row r="509" spans="11:19" x14ac:dyDescent="0.2">
      <c r="K509" s="9"/>
      <c r="L509" s="9"/>
      <c r="M509" s="9"/>
      <c r="N509" s="9"/>
      <c r="O509" s="9"/>
      <c r="P509" s="9"/>
      <c r="Q509" s="9"/>
      <c r="R509" s="9"/>
      <c r="S509" s="9"/>
    </row>
    <row r="510" spans="11:19" x14ac:dyDescent="0.2">
      <c r="K510" s="9"/>
      <c r="L510" s="9"/>
      <c r="M510" s="9"/>
      <c r="N510" s="9"/>
      <c r="O510" s="9"/>
      <c r="P510" s="9"/>
      <c r="Q510" s="9"/>
      <c r="R510" s="9"/>
      <c r="S510" s="9"/>
    </row>
    <row r="511" spans="11:19" x14ac:dyDescent="0.2">
      <c r="K511" s="9"/>
      <c r="L511" s="9"/>
      <c r="M511" s="9"/>
      <c r="N511" s="9"/>
      <c r="O511" s="9"/>
      <c r="P511" s="9"/>
      <c r="Q511" s="9"/>
      <c r="R511" s="9"/>
      <c r="S511" s="9"/>
    </row>
    <row r="512" spans="11:19" x14ac:dyDescent="0.2">
      <c r="K512" s="9"/>
      <c r="L512" s="9"/>
      <c r="M512" s="9"/>
      <c r="N512" s="9"/>
      <c r="O512" s="9"/>
      <c r="P512" s="9"/>
      <c r="Q512" s="9"/>
      <c r="R512" s="9"/>
      <c r="S512" s="9"/>
    </row>
    <row r="513" spans="11:19" x14ac:dyDescent="0.2">
      <c r="K513" s="9"/>
      <c r="L513" s="9"/>
      <c r="M513" s="9"/>
      <c r="N513" s="9"/>
      <c r="O513" s="9"/>
      <c r="P513" s="9"/>
      <c r="Q513" s="9"/>
      <c r="R513" s="9"/>
      <c r="S513" s="9"/>
    </row>
    <row r="514" spans="11:19" x14ac:dyDescent="0.2">
      <c r="K514" s="9"/>
      <c r="L514" s="9"/>
      <c r="M514" s="9"/>
      <c r="N514" s="9"/>
      <c r="O514" s="9"/>
      <c r="P514" s="9"/>
      <c r="Q514" s="9"/>
      <c r="R514" s="9"/>
      <c r="S514" s="9"/>
    </row>
    <row r="515" spans="11:19" x14ac:dyDescent="0.2">
      <c r="K515" s="9"/>
      <c r="L515" s="9"/>
      <c r="M515" s="9"/>
      <c r="N515" s="9"/>
      <c r="O515" s="9"/>
      <c r="P515" s="9"/>
      <c r="Q515" s="9"/>
      <c r="R515" s="9"/>
      <c r="S515" s="9"/>
    </row>
    <row r="516" spans="11:19" x14ac:dyDescent="0.2">
      <c r="K516" s="9"/>
      <c r="L516" s="9"/>
      <c r="M516" s="9"/>
      <c r="N516" s="9"/>
      <c r="O516" s="9"/>
      <c r="P516" s="9"/>
      <c r="Q516" s="9"/>
      <c r="R516" s="9"/>
      <c r="S516" s="9"/>
    </row>
    <row r="517" spans="11:19" x14ac:dyDescent="0.2">
      <c r="K517" s="9"/>
      <c r="L517" s="9"/>
      <c r="M517" s="9"/>
      <c r="N517" s="9"/>
      <c r="O517" s="9"/>
      <c r="P517" s="9"/>
      <c r="Q517" s="9"/>
      <c r="R517" s="9"/>
      <c r="S517" s="9"/>
    </row>
    <row r="518" spans="11:19" x14ac:dyDescent="0.2">
      <c r="K518" s="9"/>
      <c r="L518" s="9"/>
      <c r="M518" s="9"/>
      <c r="N518" s="9"/>
      <c r="O518" s="9"/>
      <c r="P518" s="9"/>
      <c r="Q518" s="9"/>
      <c r="R518" s="9"/>
      <c r="S518" s="9"/>
    </row>
    <row r="519" spans="11:19" x14ac:dyDescent="0.2">
      <c r="K519" s="9"/>
      <c r="L519" s="9"/>
      <c r="M519" s="9"/>
      <c r="N519" s="9"/>
      <c r="O519" s="9"/>
      <c r="P519" s="9"/>
      <c r="Q519" s="9"/>
      <c r="R519" s="9"/>
      <c r="S519" s="9"/>
    </row>
    <row r="520" spans="11:19" x14ac:dyDescent="0.2">
      <c r="K520" s="9"/>
      <c r="L520" s="9"/>
      <c r="M520" s="9"/>
      <c r="N520" s="9"/>
      <c r="O520" s="9"/>
      <c r="P520" s="9"/>
      <c r="Q520" s="9"/>
      <c r="R520" s="9"/>
      <c r="S520" s="9"/>
    </row>
    <row r="521" spans="11:19" x14ac:dyDescent="0.2">
      <c r="K521" s="9"/>
      <c r="L521" s="9"/>
      <c r="M521" s="9"/>
      <c r="N521" s="9"/>
      <c r="O521" s="9"/>
      <c r="P521" s="9"/>
      <c r="Q521" s="9"/>
      <c r="R521" s="9"/>
      <c r="S521" s="9"/>
    </row>
    <row r="522" spans="11:19" x14ac:dyDescent="0.2">
      <c r="K522" s="9"/>
      <c r="L522" s="9"/>
      <c r="M522" s="9"/>
      <c r="N522" s="9"/>
      <c r="O522" s="9"/>
      <c r="P522" s="9"/>
      <c r="Q522" s="9"/>
      <c r="R522" s="9"/>
      <c r="S522" s="9"/>
    </row>
    <row r="523" spans="11:19" x14ac:dyDescent="0.2">
      <c r="K523" s="9"/>
      <c r="L523" s="9"/>
      <c r="M523" s="9"/>
      <c r="N523" s="9"/>
      <c r="O523" s="9"/>
      <c r="P523" s="9"/>
      <c r="Q523" s="9"/>
      <c r="R523" s="9"/>
      <c r="S523" s="9"/>
    </row>
    <row r="524" spans="11:19" x14ac:dyDescent="0.2">
      <c r="K524" s="9"/>
      <c r="L524" s="9"/>
      <c r="M524" s="9"/>
      <c r="N524" s="9"/>
      <c r="O524" s="9"/>
      <c r="P524" s="9"/>
      <c r="Q524" s="9"/>
      <c r="R524" s="9"/>
      <c r="S524" s="9"/>
    </row>
    <row r="525" spans="11:19" x14ac:dyDescent="0.2">
      <c r="K525" s="9"/>
      <c r="L525" s="9"/>
      <c r="M525" s="9"/>
      <c r="N525" s="9"/>
      <c r="O525" s="9"/>
      <c r="P525" s="9"/>
      <c r="Q525" s="9"/>
      <c r="R525" s="9"/>
      <c r="S525" s="9"/>
    </row>
    <row r="526" spans="11:19" x14ac:dyDescent="0.2">
      <c r="K526" s="9"/>
      <c r="L526" s="9"/>
      <c r="M526" s="9"/>
      <c r="N526" s="9"/>
      <c r="O526" s="9"/>
      <c r="P526" s="9"/>
      <c r="Q526" s="9"/>
      <c r="R526" s="9"/>
      <c r="S526" s="9"/>
    </row>
    <row r="527" spans="11:19" x14ac:dyDescent="0.2">
      <c r="K527" s="9"/>
      <c r="L527" s="9"/>
      <c r="M527" s="9"/>
      <c r="N527" s="9"/>
      <c r="O527" s="9"/>
      <c r="P527" s="9"/>
      <c r="Q527" s="9"/>
      <c r="R527" s="9"/>
      <c r="S527" s="9"/>
    </row>
    <row r="528" spans="11:19" x14ac:dyDescent="0.2">
      <c r="K528" s="9"/>
      <c r="L528" s="9"/>
      <c r="M528" s="9"/>
      <c r="N528" s="9"/>
      <c r="O528" s="9"/>
      <c r="P528" s="9"/>
      <c r="Q528" s="9"/>
      <c r="R528" s="9"/>
      <c r="S528" s="9"/>
    </row>
    <row r="529" spans="11:19" x14ac:dyDescent="0.2">
      <c r="K529" s="9"/>
      <c r="L529" s="9"/>
      <c r="M529" s="9"/>
      <c r="N529" s="9"/>
      <c r="O529" s="9"/>
      <c r="P529" s="9"/>
      <c r="Q529" s="9"/>
      <c r="R529" s="9"/>
      <c r="S529" s="9"/>
    </row>
    <row r="530" spans="11:19" x14ac:dyDescent="0.2">
      <c r="K530" s="9"/>
      <c r="L530" s="9"/>
      <c r="M530" s="9"/>
      <c r="N530" s="9"/>
      <c r="O530" s="9"/>
      <c r="P530" s="9"/>
      <c r="Q530" s="9"/>
      <c r="R530" s="9"/>
      <c r="S530" s="9"/>
    </row>
    <row r="531" spans="11:19" x14ac:dyDescent="0.2">
      <c r="K531" s="9"/>
      <c r="L531" s="9"/>
      <c r="M531" s="9"/>
      <c r="N531" s="9"/>
      <c r="O531" s="9"/>
      <c r="P531" s="9"/>
      <c r="Q531" s="9"/>
      <c r="R531" s="9"/>
      <c r="S531" s="9"/>
    </row>
    <row r="532" spans="11:19" x14ac:dyDescent="0.2">
      <c r="K532" s="9"/>
      <c r="L532" s="9"/>
      <c r="M532" s="9"/>
      <c r="N532" s="9"/>
      <c r="O532" s="9"/>
      <c r="P532" s="9"/>
      <c r="Q532" s="9"/>
      <c r="R532" s="9"/>
      <c r="S532" s="9"/>
    </row>
    <row r="533" spans="11:19" x14ac:dyDescent="0.2">
      <c r="K533" s="9"/>
      <c r="L533" s="9"/>
      <c r="M533" s="9"/>
      <c r="N533" s="9"/>
      <c r="O533" s="9"/>
      <c r="P533" s="9"/>
      <c r="Q533" s="9"/>
      <c r="R533" s="9"/>
      <c r="S533" s="9"/>
    </row>
    <row r="534" spans="11:19" x14ac:dyDescent="0.2">
      <c r="K534" s="9"/>
      <c r="L534" s="9"/>
      <c r="M534" s="9"/>
      <c r="N534" s="9"/>
      <c r="O534" s="9"/>
      <c r="P534" s="9"/>
      <c r="Q534" s="9"/>
      <c r="R534" s="9"/>
      <c r="S534" s="9"/>
    </row>
    <row r="535" spans="11:19" x14ac:dyDescent="0.2">
      <c r="K535" s="9"/>
      <c r="L535" s="9"/>
      <c r="M535" s="9"/>
      <c r="N535" s="9"/>
      <c r="O535" s="9"/>
      <c r="P535" s="9"/>
      <c r="Q535" s="9"/>
      <c r="R535" s="9"/>
      <c r="S535" s="9"/>
    </row>
    <row r="536" spans="11:19" x14ac:dyDescent="0.2">
      <c r="K536" s="9"/>
      <c r="L536" s="9"/>
      <c r="M536" s="9"/>
      <c r="N536" s="9"/>
      <c r="O536" s="9"/>
      <c r="P536" s="9"/>
      <c r="Q536" s="9"/>
      <c r="R536" s="9"/>
      <c r="S536" s="9"/>
    </row>
    <row r="537" spans="11:19" x14ac:dyDescent="0.2">
      <c r="K537" s="9"/>
      <c r="L537" s="9"/>
      <c r="M537" s="9"/>
      <c r="N537" s="9"/>
      <c r="O537" s="9"/>
      <c r="P537" s="9"/>
      <c r="Q537" s="9"/>
      <c r="R537" s="9"/>
      <c r="S537" s="9"/>
    </row>
    <row r="538" spans="11:19" x14ac:dyDescent="0.2">
      <c r="K538" s="9"/>
      <c r="L538" s="9"/>
      <c r="M538" s="9"/>
      <c r="N538" s="9"/>
      <c r="O538" s="9"/>
      <c r="P538" s="9"/>
      <c r="Q538" s="9"/>
      <c r="R538" s="9"/>
      <c r="S538" s="9"/>
    </row>
    <row r="539" spans="11:19" x14ac:dyDescent="0.2">
      <c r="K539" s="9"/>
      <c r="L539" s="9"/>
      <c r="M539" s="9"/>
      <c r="N539" s="9"/>
      <c r="O539" s="9"/>
      <c r="P539" s="9"/>
      <c r="Q539" s="9"/>
      <c r="R539" s="9"/>
      <c r="S539" s="9"/>
    </row>
    <row r="540" spans="11:19" x14ac:dyDescent="0.2">
      <c r="K540" s="9"/>
      <c r="L540" s="9"/>
      <c r="M540" s="9"/>
      <c r="N540" s="9"/>
      <c r="O540" s="9"/>
      <c r="P540" s="9"/>
      <c r="Q540" s="9"/>
      <c r="R540" s="9"/>
      <c r="S540" s="9"/>
    </row>
    <row r="541" spans="11:19" x14ac:dyDescent="0.2">
      <c r="K541" s="9"/>
      <c r="L541" s="9"/>
      <c r="M541" s="9"/>
      <c r="N541" s="9"/>
      <c r="O541" s="9"/>
      <c r="P541" s="9"/>
      <c r="Q541" s="9"/>
      <c r="R541" s="9"/>
      <c r="S541" s="9"/>
    </row>
    <row r="542" spans="11:19" x14ac:dyDescent="0.2">
      <c r="K542" s="9"/>
      <c r="L542" s="9"/>
      <c r="M542" s="9"/>
      <c r="N542" s="9"/>
      <c r="O542" s="9"/>
      <c r="P542" s="9"/>
      <c r="Q542" s="9"/>
      <c r="R542" s="9"/>
      <c r="S542" s="9"/>
    </row>
    <row r="543" spans="11:19" x14ac:dyDescent="0.2">
      <c r="K543" s="9"/>
      <c r="L543" s="9"/>
      <c r="M543" s="9"/>
      <c r="N543" s="9"/>
      <c r="O543" s="9"/>
      <c r="P543" s="9"/>
      <c r="Q543" s="9"/>
      <c r="R543" s="9"/>
      <c r="S543" s="9"/>
    </row>
    <row r="544" spans="11:19" x14ac:dyDescent="0.2">
      <c r="K544" s="9"/>
      <c r="L544" s="9"/>
      <c r="M544" s="9"/>
      <c r="N544" s="9"/>
      <c r="O544" s="9"/>
      <c r="P544" s="9"/>
      <c r="Q544" s="9"/>
      <c r="R544" s="9"/>
      <c r="S544" s="9"/>
    </row>
    <row r="545" spans="11:19" x14ac:dyDescent="0.2">
      <c r="K545" s="9"/>
      <c r="L545" s="9"/>
      <c r="M545" s="9"/>
      <c r="N545" s="9"/>
      <c r="O545" s="9"/>
      <c r="P545" s="9"/>
      <c r="Q545" s="9"/>
      <c r="R545" s="9"/>
      <c r="S545" s="9"/>
    </row>
    <row r="546" spans="11:19" x14ac:dyDescent="0.2">
      <c r="K546" s="9"/>
      <c r="L546" s="9"/>
      <c r="M546" s="9"/>
      <c r="N546" s="9"/>
      <c r="O546" s="9"/>
      <c r="P546" s="9"/>
      <c r="Q546" s="9"/>
      <c r="R546" s="9"/>
      <c r="S546" s="9"/>
    </row>
    <row r="547" spans="11:19" x14ac:dyDescent="0.2">
      <c r="K547" s="9"/>
      <c r="L547" s="9"/>
      <c r="M547" s="9"/>
      <c r="N547" s="9"/>
      <c r="O547" s="9"/>
      <c r="P547" s="9"/>
      <c r="Q547" s="9"/>
      <c r="R547" s="9"/>
      <c r="S547" s="9"/>
    </row>
    <row r="548" spans="11:19" x14ac:dyDescent="0.2">
      <c r="K548" s="9"/>
      <c r="L548" s="9"/>
      <c r="M548" s="9"/>
      <c r="N548" s="9"/>
      <c r="O548" s="9"/>
      <c r="P548" s="9"/>
      <c r="Q548" s="9"/>
      <c r="R548" s="9"/>
      <c r="S548" s="9"/>
    </row>
    <row r="549" spans="11:19" x14ac:dyDescent="0.2">
      <c r="K549" s="9"/>
      <c r="L549" s="9"/>
      <c r="M549" s="9"/>
      <c r="N549" s="9"/>
      <c r="O549" s="9"/>
      <c r="P549" s="9"/>
      <c r="Q549" s="9"/>
      <c r="R549" s="9"/>
      <c r="S549" s="9"/>
    </row>
    <row r="550" spans="11:19" x14ac:dyDescent="0.2">
      <c r="K550" s="9"/>
      <c r="L550" s="9"/>
      <c r="M550" s="9"/>
      <c r="N550" s="9"/>
      <c r="O550" s="9"/>
      <c r="P550" s="9"/>
      <c r="Q550" s="9"/>
      <c r="R550" s="9"/>
      <c r="S550" s="9"/>
    </row>
    <row r="551" spans="11:19" x14ac:dyDescent="0.2">
      <c r="K551" s="9"/>
      <c r="L551" s="9"/>
      <c r="M551" s="9"/>
      <c r="N551" s="9"/>
      <c r="O551" s="9"/>
      <c r="P551" s="9"/>
      <c r="Q551" s="9"/>
      <c r="R551" s="9"/>
      <c r="S551" s="9"/>
    </row>
    <row r="552" spans="11:19" x14ac:dyDescent="0.2">
      <c r="K552" s="9"/>
      <c r="L552" s="9"/>
      <c r="M552" s="9"/>
      <c r="N552" s="9"/>
      <c r="O552" s="9"/>
      <c r="P552" s="9"/>
      <c r="Q552" s="9"/>
      <c r="R552" s="9"/>
      <c r="S552" s="9"/>
    </row>
    <row r="553" spans="11:19" x14ac:dyDescent="0.2">
      <c r="K553" s="9"/>
      <c r="L553" s="9"/>
      <c r="M553" s="9"/>
      <c r="N553" s="9"/>
      <c r="O553" s="9"/>
      <c r="P553" s="9"/>
      <c r="Q553" s="9"/>
      <c r="R553" s="9"/>
      <c r="S553" s="9"/>
    </row>
    <row r="554" spans="11:19" x14ac:dyDescent="0.2">
      <c r="K554" s="9"/>
      <c r="L554" s="9"/>
      <c r="M554" s="9"/>
      <c r="N554" s="9"/>
      <c r="O554" s="9"/>
      <c r="P554" s="9"/>
      <c r="Q554" s="9"/>
      <c r="R554" s="9"/>
      <c r="S554" s="9"/>
    </row>
    <row r="555" spans="11:19" x14ac:dyDescent="0.2">
      <c r="K555" s="9"/>
      <c r="L555" s="9"/>
      <c r="M555" s="9"/>
      <c r="N555" s="9"/>
      <c r="O555" s="9"/>
      <c r="P555" s="9"/>
      <c r="Q555" s="9"/>
      <c r="R555" s="9"/>
      <c r="S555" s="9"/>
    </row>
    <row r="556" spans="11:19" x14ac:dyDescent="0.2">
      <c r="K556" s="9"/>
      <c r="L556" s="9"/>
      <c r="M556" s="9"/>
      <c r="N556" s="9"/>
      <c r="O556" s="9"/>
      <c r="P556" s="9"/>
      <c r="Q556" s="9"/>
      <c r="R556" s="9"/>
      <c r="S556" s="9"/>
    </row>
    <row r="557" spans="11:19" x14ac:dyDescent="0.2">
      <c r="K557" s="9"/>
      <c r="L557" s="9"/>
      <c r="M557" s="9"/>
      <c r="N557" s="9"/>
      <c r="O557" s="9"/>
      <c r="P557" s="9"/>
      <c r="Q557" s="9"/>
      <c r="R557" s="9"/>
      <c r="S557" s="9"/>
    </row>
    <row r="558" spans="11:19" x14ac:dyDescent="0.2">
      <c r="K558" s="9"/>
      <c r="L558" s="9"/>
      <c r="M558" s="9"/>
      <c r="N558" s="9"/>
      <c r="O558" s="9"/>
      <c r="P558" s="9"/>
      <c r="Q558" s="9"/>
      <c r="R558" s="9"/>
      <c r="S558" s="9"/>
    </row>
    <row r="559" spans="11:19" x14ac:dyDescent="0.2">
      <c r="K559" s="9"/>
      <c r="L559" s="9"/>
      <c r="M559" s="9"/>
      <c r="N559" s="9"/>
      <c r="O559" s="9"/>
      <c r="P559" s="9"/>
      <c r="Q559" s="9"/>
      <c r="R559" s="9"/>
      <c r="S559" s="9"/>
    </row>
    <row r="560" spans="11:19" x14ac:dyDescent="0.2">
      <c r="K560" s="9"/>
      <c r="L560" s="9"/>
      <c r="M560" s="9"/>
      <c r="N560" s="9"/>
      <c r="O560" s="9"/>
      <c r="P560" s="9"/>
      <c r="Q560" s="9"/>
      <c r="R560" s="9"/>
      <c r="S560" s="9"/>
    </row>
    <row r="561" spans="11:19" x14ac:dyDescent="0.2">
      <c r="K561" s="9"/>
      <c r="L561" s="9"/>
      <c r="M561" s="9"/>
      <c r="N561" s="9"/>
      <c r="O561" s="9"/>
      <c r="P561" s="9"/>
      <c r="Q561" s="9"/>
      <c r="R561" s="9"/>
      <c r="S561" s="9"/>
    </row>
    <row r="562" spans="11:19" x14ac:dyDescent="0.2">
      <c r="K562" s="9"/>
      <c r="L562" s="9"/>
      <c r="M562" s="9"/>
      <c r="N562" s="9"/>
      <c r="O562" s="9"/>
      <c r="P562" s="9"/>
      <c r="Q562" s="9"/>
      <c r="R562" s="9"/>
      <c r="S562" s="9"/>
    </row>
    <row r="563" spans="11:19" x14ac:dyDescent="0.2">
      <c r="K563" s="9"/>
      <c r="L563" s="9"/>
      <c r="M563" s="9"/>
      <c r="N563" s="9"/>
      <c r="O563" s="9"/>
      <c r="P563" s="9"/>
      <c r="Q563" s="9"/>
      <c r="R563" s="9"/>
      <c r="S563" s="9"/>
    </row>
    <row r="564" spans="11:19" x14ac:dyDescent="0.2">
      <c r="K564" s="9"/>
      <c r="L564" s="9"/>
      <c r="M564" s="9"/>
      <c r="N564" s="9"/>
      <c r="O564" s="9"/>
      <c r="P564" s="9"/>
      <c r="Q564" s="9"/>
      <c r="R564" s="9"/>
      <c r="S564" s="9"/>
    </row>
    <row r="565" spans="11:19" x14ac:dyDescent="0.2">
      <c r="K565" s="9"/>
      <c r="L565" s="9"/>
      <c r="M565" s="9"/>
      <c r="N565" s="9"/>
      <c r="O565" s="9"/>
      <c r="P565" s="9"/>
      <c r="Q565" s="9"/>
      <c r="R565" s="9"/>
      <c r="S565" s="9"/>
    </row>
    <row r="566" spans="11:19" x14ac:dyDescent="0.2">
      <c r="K566" s="9"/>
      <c r="L566" s="9"/>
      <c r="M566" s="9"/>
      <c r="N566" s="9"/>
      <c r="O566" s="9"/>
      <c r="P566" s="9"/>
      <c r="Q566" s="9"/>
      <c r="R566" s="9"/>
      <c r="S566" s="9"/>
    </row>
    <row r="567" spans="11:19" x14ac:dyDescent="0.2">
      <c r="K567" s="9"/>
      <c r="L567" s="9"/>
      <c r="M567" s="9"/>
      <c r="N567" s="9"/>
      <c r="O567" s="9"/>
      <c r="P567" s="9"/>
      <c r="Q567" s="9"/>
      <c r="R567" s="9"/>
      <c r="S567" s="9"/>
    </row>
    <row r="568" spans="11:19" x14ac:dyDescent="0.2">
      <c r="K568" s="9"/>
      <c r="L568" s="9"/>
      <c r="M568" s="9"/>
      <c r="N568" s="9"/>
      <c r="O568" s="9"/>
      <c r="P568" s="9"/>
      <c r="Q568" s="9"/>
      <c r="R568" s="9"/>
      <c r="S568" s="9"/>
    </row>
    <row r="569" spans="11:19" x14ac:dyDescent="0.2">
      <c r="K569" s="9"/>
      <c r="L569" s="9"/>
      <c r="M569" s="9"/>
      <c r="N569" s="9"/>
      <c r="O569" s="9"/>
      <c r="P569" s="9"/>
      <c r="Q569" s="9"/>
      <c r="R569" s="9"/>
      <c r="S569" s="9"/>
    </row>
    <row r="570" spans="11:19" x14ac:dyDescent="0.2">
      <c r="K570" s="9"/>
      <c r="L570" s="9"/>
      <c r="M570" s="9"/>
      <c r="N570" s="9"/>
      <c r="O570" s="9"/>
      <c r="P570" s="9"/>
      <c r="Q570" s="9"/>
      <c r="R570" s="9"/>
      <c r="S570" s="9"/>
    </row>
    <row r="571" spans="11:19" x14ac:dyDescent="0.2">
      <c r="K571" s="9"/>
      <c r="L571" s="9"/>
      <c r="M571" s="9"/>
      <c r="N571" s="9"/>
      <c r="O571" s="9"/>
      <c r="P571" s="9"/>
      <c r="Q571" s="9"/>
      <c r="R571" s="9"/>
      <c r="S571" s="9"/>
    </row>
    <row r="572" spans="11:19" x14ac:dyDescent="0.2">
      <c r="K572" s="9"/>
      <c r="L572" s="9"/>
      <c r="M572" s="9"/>
      <c r="N572" s="9"/>
      <c r="O572" s="9"/>
      <c r="P572" s="9"/>
      <c r="Q572" s="9"/>
      <c r="R572" s="9"/>
      <c r="S572" s="9"/>
    </row>
    <row r="573" spans="11:19" x14ac:dyDescent="0.2">
      <c r="K573" s="9"/>
      <c r="L573" s="9"/>
      <c r="M573" s="9"/>
      <c r="N573" s="9"/>
      <c r="O573" s="9"/>
      <c r="P573" s="9"/>
      <c r="Q573" s="9"/>
      <c r="R573" s="9"/>
      <c r="S573" s="9"/>
    </row>
    <row r="574" spans="11:19" x14ac:dyDescent="0.2">
      <c r="K574" s="9"/>
      <c r="L574" s="9"/>
      <c r="M574" s="9"/>
      <c r="N574" s="9"/>
      <c r="O574" s="9"/>
      <c r="P574" s="9"/>
      <c r="Q574" s="9"/>
      <c r="R574" s="9"/>
      <c r="S574" s="9"/>
    </row>
    <row r="575" spans="11:19" x14ac:dyDescent="0.2">
      <c r="K575" s="9"/>
      <c r="L575" s="9"/>
      <c r="M575" s="9"/>
      <c r="N575" s="9"/>
      <c r="O575" s="9"/>
      <c r="P575" s="9"/>
      <c r="Q575" s="9"/>
      <c r="R575" s="9"/>
      <c r="S575" s="9"/>
    </row>
    <row r="576" spans="11:19" x14ac:dyDescent="0.2">
      <c r="K576" s="9"/>
      <c r="L576" s="9"/>
      <c r="M576" s="9"/>
      <c r="N576" s="9"/>
      <c r="O576" s="9"/>
      <c r="P576" s="9"/>
      <c r="Q576" s="9"/>
      <c r="R576" s="9"/>
      <c r="S576" s="9"/>
    </row>
  </sheetData>
  <phoneticPr fontId="4" type="noConversion"/>
  <printOptions gridLines="1" gridLinesSet="0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66"/>
  <sheetViews>
    <sheetView workbookViewId="0">
      <selection activeCell="F34" sqref="F34:I34"/>
    </sheetView>
  </sheetViews>
  <sheetFormatPr defaultRowHeight="12.75" x14ac:dyDescent="0.2"/>
  <cols>
    <col min="11" max="13" width="9.140625" style="2"/>
  </cols>
  <sheetData>
    <row r="3" spans="1:10" x14ac:dyDescent="0.2">
      <c r="A3" t="s">
        <v>23</v>
      </c>
    </row>
    <row r="4" spans="1:10" x14ac:dyDescent="0.2">
      <c r="B4" s="19" t="s">
        <v>64</v>
      </c>
      <c r="F4" s="19" t="s">
        <v>78</v>
      </c>
      <c r="J4" s="19"/>
    </row>
    <row r="5" spans="1:10" x14ac:dyDescent="0.2">
      <c r="B5" t="s">
        <v>39</v>
      </c>
      <c r="D5" t="s">
        <v>36</v>
      </c>
      <c r="F5" t="s">
        <v>39</v>
      </c>
      <c r="H5" t="s">
        <v>36</v>
      </c>
    </row>
    <row r="6" spans="1:10" x14ac:dyDescent="0.2">
      <c r="B6" t="s">
        <v>0</v>
      </c>
      <c r="C6" t="s">
        <v>1</v>
      </c>
      <c r="D6" t="s">
        <v>0</v>
      </c>
      <c r="E6" t="s">
        <v>1</v>
      </c>
      <c r="F6" t="s">
        <v>0</v>
      </c>
      <c r="G6" t="s">
        <v>1</v>
      </c>
      <c r="H6" t="s">
        <v>0</v>
      </c>
      <c r="I6" t="s">
        <v>1</v>
      </c>
      <c r="J6" s="14"/>
    </row>
    <row r="7" spans="1:10" x14ac:dyDescent="0.2">
      <c r="A7">
        <v>1986</v>
      </c>
      <c r="B7" s="2">
        <v>4.1218679529994233</v>
      </c>
      <c r="C7" s="2">
        <v>2.0418173643149107</v>
      </c>
      <c r="D7" s="2"/>
      <c r="E7" s="2"/>
      <c r="F7" s="14">
        <v>5876</v>
      </c>
      <c r="G7" s="14">
        <v>6419</v>
      </c>
      <c r="H7" s="14"/>
      <c r="I7" s="14"/>
    </row>
    <row r="8" spans="1:10" x14ac:dyDescent="0.2">
      <c r="A8">
        <v>1987</v>
      </c>
      <c r="B8" s="2">
        <v>2.0824862874357475</v>
      </c>
      <c r="C8" s="2">
        <v>2.1358347521127592</v>
      </c>
      <c r="D8" s="2"/>
      <c r="E8" s="2"/>
      <c r="F8" s="14">
        <v>5910</v>
      </c>
      <c r="G8" s="14">
        <v>6379</v>
      </c>
      <c r="H8" s="14"/>
      <c r="I8" s="14"/>
    </row>
    <row r="9" spans="1:10" x14ac:dyDescent="0.2">
      <c r="A9">
        <v>1988</v>
      </c>
      <c r="B9" s="2">
        <v>1.9000916381848161</v>
      </c>
      <c r="C9" s="2">
        <v>3.4417015629670891</v>
      </c>
      <c r="D9" s="2"/>
      <c r="E9" s="2"/>
      <c r="F9" s="14">
        <v>5896</v>
      </c>
      <c r="G9" s="14">
        <v>6291</v>
      </c>
      <c r="H9" s="14"/>
      <c r="I9" s="14"/>
    </row>
    <row r="10" spans="1:10" x14ac:dyDescent="0.2">
      <c r="A10">
        <v>1989</v>
      </c>
      <c r="B10" s="2">
        <v>1.6557188277355643</v>
      </c>
      <c r="C10" s="2">
        <v>4.0655718082567098</v>
      </c>
      <c r="D10" s="2"/>
      <c r="E10" s="2"/>
      <c r="F10" s="14">
        <v>5868</v>
      </c>
      <c r="G10" s="14">
        <v>6239.5</v>
      </c>
      <c r="H10" s="14"/>
      <c r="I10" s="14"/>
    </row>
    <row r="11" spans="1:10" x14ac:dyDescent="0.2">
      <c r="A11">
        <v>1990</v>
      </c>
      <c r="B11" s="2">
        <v>1.471222326179759</v>
      </c>
      <c r="C11" s="2">
        <v>2.6032577211462034</v>
      </c>
      <c r="D11" s="2">
        <v>3.8617436675515835</v>
      </c>
      <c r="E11" s="2">
        <v>6.278907323579638</v>
      </c>
      <c r="F11" s="14">
        <v>5864</v>
      </c>
      <c r="G11" s="14">
        <v>6241.5</v>
      </c>
      <c r="H11" s="14">
        <v>18563.629999999997</v>
      </c>
      <c r="I11" s="14">
        <v>19720.18</v>
      </c>
    </row>
    <row r="12" spans="1:10" x14ac:dyDescent="0.2">
      <c r="A12">
        <v>1991</v>
      </c>
      <c r="B12" s="2">
        <v>2.8573854756346733</v>
      </c>
      <c r="C12" s="2">
        <v>2.4242936227450991</v>
      </c>
      <c r="D12" s="2">
        <v>2.0368306994139997</v>
      </c>
      <c r="E12" s="2">
        <v>2.6937062344031135</v>
      </c>
      <c r="F12" s="14">
        <v>5867</v>
      </c>
      <c r="G12" s="14">
        <v>6248.5</v>
      </c>
      <c r="H12" s="14">
        <v>23483.079999999998</v>
      </c>
      <c r="I12" s="14">
        <v>25027.320000000003</v>
      </c>
    </row>
    <row r="13" spans="1:10" x14ac:dyDescent="0.2">
      <c r="A13">
        <v>1992</v>
      </c>
      <c r="B13" s="2">
        <v>2.1253969075451704</v>
      </c>
      <c r="C13" s="2">
        <v>2.408060555003753</v>
      </c>
      <c r="D13" s="2">
        <v>2.3746783972224632</v>
      </c>
      <c r="E13" s="2">
        <v>3.4618337275670159</v>
      </c>
      <c r="F13" s="14">
        <v>5867</v>
      </c>
      <c r="G13" s="14">
        <v>6211.5</v>
      </c>
      <c r="H13" s="14">
        <v>26962.690000000002</v>
      </c>
      <c r="I13" s="14">
        <v>28693.460000000003</v>
      </c>
    </row>
    <row r="14" spans="1:10" x14ac:dyDescent="0.2">
      <c r="A14">
        <v>1993</v>
      </c>
      <c r="B14" s="2">
        <v>2.4921047969830825</v>
      </c>
      <c r="C14" s="2">
        <v>1.7442562602883056</v>
      </c>
      <c r="D14" s="2">
        <v>2.9095152259852659</v>
      </c>
      <c r="E14" s="2">
        <v>2.9729547273080144</v>
      </c>
      <c r="F14" s="14">
        <v>5882</v>
      </c>
      <c r="G14" s="14">
        <v>6175</v>
      </c>
      <c r="H14" s="14">
        <v>29967.629999999997</v>
      </c>
      <c r="I14" s="14">
        <v>31770.579999999998</v>
      </c>
    </row>
    <row r="15" spans="1:10" x14ac:dyDescent="0.2">
      <c r="A15">
        <v>1994</v>
      </c>
      <c r="B15" s="2">
        <v>2.0936763474029991</v>
      </c>
      <c r="C15" s="2">
        <v>3.4041802635326048</v>
      </c>
      <c r="D15" s="2">
        <v>2.8533515039805737</v>
      </c>
      <c r="E15" s="2">
        <v>2.5298486912451983</v>
      </c>
      <c r="F15" s="14">
        <v>5902</v>
      </c>
      <c r="G15" s="14">
        <v>6184.5</v>
      </c>
      <c r="H15" s="14">
        <v>32296.92</v>
      </c>
      <c r="I15" s="14">
        <v>34083.24</v>
      </c>
    </row>
    <row r="16" spans="1:10" x14ac:dyDescent="0.2">
      <c r="A16">
        <v>1995</v>
      </c>
      <c r="B16" s="2">
        <v>4.0003851741221998</v>
      </c>
      <c r="C16" s="2">
        <v>3.4248551824593587</v>
      </c>
      <c r="D16" s="2">
        <v>3.9447854850768462</v>
      </c>
      <c r="E16" s="2">
        <v>3.8894721475504008</v>
      </c>
      <c r="F16" s="14">
        <v>5974.5</v>
      </c>
      <c r="G16" s="14">
        <v>6236</v>
      </c>
      <c r="H16" s="14">
        <v>32752.399999999998</v>
      </c>
      <c r="I16" s="14">
        <v>34473.630000000005</v>
      </c>
    </row>
    <row r="17" spans="1:23" x14ac:dyDescent="0.2">
      <c r="A17">
        <v>1996</v>
      </c>
      <c r="B17" s="2">
        <v>4.3467094467206495</v>
      </c>
      <c r="C17" s="2">
        <v>2.7870314592750396</v>
      </c>
      <c r="D17" s="2">
        <v>3.7790394146459017</v>
      </c>
      <c r="E17" s="2">
        <v>4.3729499965896776</v>
      </c>
      <c r="F17" s="14">
        <v>6048.5</v>
      </c>
      <c r="G17" s="14">
        <v>6298.5</v>
      </c>
      <c r="H17" s="14">
        <v>33491.68</v>
      </c>
      <c r="I17" s="14">
        <v>35173.900000000009</v>
      </c>
    </row>
    <row r="18" spans="1:23" x14ac:dyDescent="0.2">
      <c r="A18">
        <v>1997</v>
      </c>
      <c r="B18" s="2">
        <v>3.0622655142425517</v>
      </c>
      <c r="C18" s="2">
        <v>2.5601635194532437</v>
      </c>
      <c r="D18" s="2">
        <v>3.7583473606894842</v>
      </c>
      <c r="E18" s="2">
        <v>3.6482557727728917</v>
      </c>
      <c r="F18" s="14">
        <v>6094.5</v>
      </c>
      <c r="G18" s="14">
        <v>6370</v>
      </c>
      <c r="H18" s="14">
        <v>35571.409999999989</v>
      </c>
      <c r="I18" s="14">
        <v>37548.129999999997</v>
      </c>
    </row>
    <row r="19" spans="1:23" x14ac:dyDescent="0.2">
      <c r="A19">
        <v>1998</v>
      </c>
      <c r="B19" s="2">
        <v>3.6047281954721182</v>
      </c>
      <c r="C19" s="2">
        <v>4.8465052355830167</v>
      </c>
      <c r="D19" s="2">
        <v>3.9469496285920855</v>
      </c>
      <c r="E19" s="2">
        <v>3.7588139361139907</v>
      </c>
      <c r="F19" s="14">
        <v>6162</v>
      </c>
      <c r="G19" s="14">
        <v>6467.5</v>
      </c>
      <c r="H19" s="14">
        <v>37361.749999999993</v>
      </c>
      <c r="I19" s="14">
        <v>39366.9</v>
      </c>
    </row>
    <row r="20" spans="1:23" x14ac:dyDescent="0.2">
      <c r="A20">
        <v>1999</v>
      </c>
      <c r="B20" s="2">
        <v>4.5714847005573933</v>
      </c>
      <c r="C20" s="2">
        <v>6.2972719378708462</v>
      </c>
      <c r="D20" s="2">
        <v>3.9368015376044228</v>
      </c>
      <c r="E20" s="2">
        <v>3.9690892824567952</v>
      </c>
      <c r="F20" s="14">
        <v>6268</v>
      </c>
      <c r="G20" s="14">
        <v>6562.5</v>
      </c>
      <c r="H20" s="14">
        <v>38510.18</v>
      </c>
      <c r="I20" s="14">
        <v>40607.439999999995</v>
      </c>
    </row>
    <row r="21" spans="1:23" x14ac:dyDescent="0.2">
      <c r="A21">
        <v>2000</v>
      </c>
      <c r="B21" s="2">
        <v>7.9859588249549427</v>
      </c>
      <c r="C21" s="2">
        <v>7.0762983977688583</v>
      </c>
      <c r="D21" s="2">
        <v>4.6952263810386858</v>
      </c>
      <c r="E21" s="2">
        <v>3.4342493172798321</v>
      </c>
      <c r="F21" s="14">
        <v>6467.5</v>
      </c>
      <c r="G21" s="14">
        <v>6705</v>
      </c>
      <c r="H21" s="14">
        <v>39220.26</v>
      </c>
      <c r="I21" s="14">
        <v>41349.18</v>
      </c>
    </row>
    <row r="22" spans="1:23" x14ac:dyDescent="0.2">
      <c r="A22">
        <v>2001</v>
      </c>
      <c r="B22" s="2">
        <v>3.833368912154167</v>
      </c>
      <c r="C22" s="2">
        <v>3.4313904765241006</v>
      </c>
      <c r="D22" s="2">
        <v>3.9712546275467293</v>
      </c>
      <c r="E22" s="2">
        <v>3.274358166457831</v>
      </c>
      <c r="F22" s="14">
        <v>6620</v>
      </c>
      <c r="G22" s="14">
        <v>6871.5</v>
      </c>
      <c r="H22" s="14">
        <v>39415.32</v>
      </c>
      <c r="I22" s="14">
        <v>41475.669999999991</v>
      </c>
      <c r="K22" s="2">
        <f>+(F$34*B22+H$34*D22)/(F$34+H$34)</f>
        <v>3.9507305736232836</v>
      </c>
      <c r="L22" s="2">
        <f>+(G$34*C22+I$34*E22)/(G$34+I$34)</f>
        <v>3.2976714000227814</v>
      </c>
      <c r="M22"/>
      <c r="N22" s="2"/>
      <c r="O22" s="2"/>
      <c r="P22" s="2"/>
      <c r="Q22" s="2"/>
      <c r="R22" s="14"/>
      <c r="S22" s="14"/>
      <c r="T22" s="14"/>
      <c r="U22" s="14"/>
      <c r="V22" s="14"/>
      <c r="W22" s="2"/>
    </row>
    <row r="23" spans="1:23" x14ac:dyDescent="0.2">
      <c r="A23">
        <v>2002</v>
      </c>
      <c r="B23" s="2">
        <v>3.6395754096102308</v>
      </c>
      <c r="C23" s="2">
        <v>2.9101527316025515</v>
      </c>
      <c r="D23" s="2">
        <v>4.6645723684402371</v>
      </c>
      <c r="E23" s="2">
        <v>4.7108620294634607</v>
      </c>
      <c r="F23" s="14">
        <v>6692.5</v>
      </c>
      <c r="G23" s="14">
        <v>6985.5</v>
      </c>
      <c r="H23" s="14">
        <v>39249.39</v>
      </c>
      <c r="I23" s="14">
        <v>41192.939999999988</v>
      </c>
      <c r="K23" s="2">
        <f t="shared" ref="K23:L31" si="0">+(F$34*B23+H$34*D23)/(F$34+H$34)</f>
        <v>4.5120033166388795</v>
      </c>
      <c r="L23" s="2">
        <f t="shared" si="0"/>
        <v>4.443526240886623</v>
      </c>
      <c r="M23"/>
      <c r="N23" s="2"/>
      <c r="O23" s="2"/>
      <c r="P23" s="2"/>
      <c r="Q23" s="2"/>
      <c r="R23" s="14"/>
      <c r="S23" s="14"/>
      <c r="T23" s="14"/>
      <c r="U23" s="14"/>
      <c r="V23" s="14"/>
      <c r="W23" s="2"/>
    </row>
    <row r="24" spans="1:23" x14ac:dyDescent="0.2">
      <c r="A24">
        <v>2003</v>
      </c>
      <c r="B24" s="2">
        <v>3.7645167404991136</v>
      </c>
      <c r="C24" s="2">
        <v>3.4713565639511592</v>
      </c>
      <c r="D24" s="2">
        <v>5.426398986998854</v>
      </c>
      <c r="E24" s="2">
        <v>5.4347338359048738</v>
      </c>
      <c r="F24" s="14">
        <v>6753</v>
      </c>
      <c r="G24" s="14">
        <v>7048</v>
      </c>
      <c r="H24" s="14">
        <v>39302.909999999989</v>
      </c>
      <c r="I24" s="14">
        <v>41063.959999999992</v>
      </c>
      <c r="K24" s="2">
        <f t="shared" si="0"/>
        <v>5.1790306447128502</v>
      </c>
      <c r="L24" s="2">
        <f t="shared" si="0"/>
        <v>5.1432481353006168</v>
      </c>
      <c r="M24"/>
      <c r="N24" s="2"/>
      <c r="O24" s="2"/>
      <c r="P24" s="2"/>
      <c r="Q24" s="2"/>
      <c r="R24" s="14"/>
      <c r="S24" s="14"/>
      <c r="T24" s="14"/>
      <c r="U24" s="14"/>
      <c r="V24" s="14"/>
      <c r="W24" s="2"/>
    </row>
    <row r="25" spans="1:23" x14ac:dyDescent="0.2">
      <c r="A25">
        <v>2004</v>
      </c>
      <c r="B25" s="2">
        <v>3.6480487217059032</v>
      </c>
      <c r="C25" s="2">
        <v>3.9419036571804043</v>
      </c>
      <c r="D25" s="2">
        <v>5.5718422013812763</v>
      </c>
      <c r="E25" s="2">
        <v>5.1537774899924162</v>
      </c>
      <c r="F25" s="14">
        <v>6778</v>
      </c>
      <c r="G25" s="14">
        <v>7055</v>
      </c>
      <c r="H25" s="14">
        <v>39934.15</v>
      </c>
      <c r="I25" s="14">
        <v>41650.430000000008</v>
      </c>
      <c r="K25" s="2">
        <f t="shared" si="0"/>
        <v>5.2854888180593029</v>
      </c>
      <c r="L25" s="2">
        <f t="shared" si="0"/>
        <v>4.9738610275543698</v>
      </c>
      <c r="M25"/>
      <c r="N25" s="2"/>
      <c r="O25" s="2"/>
      <c r="P25" s="2"/>
      <c r="Q25" s="2"/>
      <c r="R25" s="14"/>
      <c r="S25" s="14"/>
      <c r="T25" s="14"/>
      <c r="U25" s="14"/>
      <c r="V25" s="14"/>
      <c r="W25" s="2"/>
    </row>
    <row r="26" spans="1:23" x14ac:dyDescent="0.2">
      <c r="A26">
        <v>2005</v>
      </c>
      <c r="B26" s="2">
        <v>5.087204236182493</v>
      </c>
      <c r="C26" s="2">
        <v>4.7206862267332594</v>
      </c>
      <c r="D26" s="2">
        <v>4.8502155058626659</v>
      </c>
      <c r="E26" s="2">
        <v>4.4739148444299888</v>
      </c>
      <c r="F26" s="14">
        <v>6779</v>
      </c>
      <c r="G26" s="14">
        <v>7072</v>
      </c>
      <c r="H26" s="14">
        <v>39682.26</v>
      </c>
      <c r="I26" s="14">
        <v>41343.29</v>
      </c>
      <c r="K26" s="2">
        <f t="shared" si="0"/>
        <v>4.8854908747903707</v>
      </c>
      <c r="L26" s="2">
        <f t="shared" si="0"/>
        <v>4.5105508645608392</v>
      </c>
      <c r="M26"/>
      <c r="N26" s="2"/>
      <c r="O26" s="2"/>
      <c r="P26" s="2"/>
      <c r="Q26" s="2"/>
      <c r="R26" s="14"/>
      <c r="S26" s="14"/>
      <c r="T26" s="14"/>
      <c r="U26" s="14"/>
      <c r="V26" s="14"/>
      <c r="W26" s="2"/>
    </row>
    <row r="27" spans="1:23" x14ac:dyDescent="0.2">
      <c r="A27">
        <v>2006</v>
      </c>
      <c r="B27" s="2">
        <v>4.7513902602530349</v>
      </c>
      <c r="C27" s="2">
        <v>3.7546291694871163</v>
      </c>
      <c r="D27" s="2">
        <v>6.7115662960600773</v>
      </c>
      <c r="E27" s="2">
        <v>5.8143582476032698</v>
      </c>
      <c r="F27" s="14">
        <v>6850.5</v>
      </c>
      <c r="G27" s="14">
        <v>7215.5</v>
      </c>
      <c r="H27" s="14">
        <v>37949.01</v>
      </c>
      <c r="I27" s="14">
        <v>39943.050000000003</v>
      </c>
      <c r="K27" s="2">
        <f t="shared" si="0"/>
        <v>6.4197974312156481</v>
      </c>
      <c r="L27" s="2">
        <f t="shared" si="0"/>
        <v>5.5085680248244246</v>
      </c>
      <c r="M27"/>
      <c r="N27" s="2"/>
      <c r="O27" s="2"/>
      <c r="P27" s="2"/>
      <c r="Q27" s="2"/>
      <c r="R27" s="14"/>
      <c r="S27" s="14"/>
      <c r="T27" s="14"/>
      <c r="U27" s="14"/>
      <c r="V27" s="14"/>
      <c r="W27" s="2"/>
    </row>
    <row r="28" spans="1:23" x14ac:dyDescent="0.2">
      <c r="A28">
        <v>2007</v>
      </c>
      <c r="B28" s="2">
        <v>3.6811824690452317</v>
      </c>
      <c r="C28" s="2">
        <v>2.0386975356092369</v>
      </c>
      <c r="D28" s="2">
        <v>7.4300728709627908</v>
      </c>
      <c r="E28" s="2">
        <v>6.0608734511706448</v>
      </c>
      <c r="F28" s="14">
        <v>6943</v>
      </c>
      <c r="G28" s="14">
        <v>7339.5</v>
      </c>
      <c r="H28" s="14">
        <v>37241.479999999996</v>
      </c>
      <c r="I28" s="14">
        <v>39134.949999999997</v>
      </c>
      <c r="K28" s="2">
        <f t="shared" si="0"/>
        <v>6.8720569188172878</v>
      </c>
      <c r="L28" s="2">
        <f t="shared" si="0"/>
        <v>5.4637356613793067</v>
      </c>
      <c r="M28"/>
      <c r="N28" s="2"/>
      <c r="O28" s="2"/>
      <c r="P28" s="2"/>
      <c r="Q28" s="2"/>
      <c r="R28" s="14"/>
      <c r="S28" s="14"/>
      <c r="T28" s="14"/>
      <c r="U28" s="14"/>
      <c r="V28" s="14"/>
      <c r="W28" s="2"/>
    </row>
    <row r="29" spans="1:23" x14ac:dyDescent="0.2">
      <c r="A29">
        <v>2008</v>
      </c>
      <c r="B29" s="2">
        <v>3.6720794121513363</v>
      </c>
      <c r="C29" s="2">
        <v>2.6391036028908079</v>
      </c>
      <c r="D29" s="2">
        <v>5.1286601106022367</v>
      </c>
      <c r="E29" s="2">
        <v>4.6529651625135182</v>
      </c>
      <c r="F29" s="14">
        <v>7049</v>
      </c>
      <c r="G29" s="14">
        <v>7389.5</v>
      </c>
      <c r="H29" s="14">
        <v>37963.560000000005</v>
      </c>
      <c r="I29" s="14">
        <v>39849.1</v>
      </c>
      <c r="K29" s="2">
        <f t="shared" si="0"/>
        <v>4.9118505541246478</v>
      </c>
      <c r="L29" s="2">
        <f t="shared" si="0"/>
        <v>4.3539844948589081</v>
      </c>
      <c r="M29"/>
      <c r="N29" s="2"/>
      <c r="O29" s="2"/>
      <c r="P29" s="2"/>
      <c r="Q29" s="2"/>
      <c r="R29" s="14"/>
      <c r="S29" s="14"/>
      <c r="T29" s="14"/>
      <c r="U29" s="14"/>
      <c r="V29" s="14"/>
      <c r="W29" s="2"/>
    </row>
    <row r="30" spans="1:23" x14ac:dyDescent="0.2">
      <c r="A30">
        <v>2009</v>
      </c>
      <c r="B30" s="2">
        <v>4.8738053456312933</v>
      </c>
      <c r="C30" s="2">
        <v>3.7038623712721579</v>
      </c>
      <c r="D30" s="2">
        <v>5.3486056176972818</v>
      </c>
      <c r="E30" s="2">
        <v>5.0058804365513687</v>
      </c>
      <c r="F30" s="14">
        <v>6991</v>
      </c>
      <c r="G30" s="14">
        <v>7343</v>
      </c>
      <c r="H30" s="14">
        <v>40478.5</v>
      </c>
      <c r="I30" s="14">
        <v>42584.75</v>
      </c>
      <c r="K30" s="2">
        <f t="shared" si="0"/>
        <v>5.2779324057622707</v>
      </c>
      <c r="L30" s="2">
        <f t="shared" si="0"/>
        <v>4.8125810369002471</v>
      </c>
      <c r="M30"/>
      <c r="N30" s="2"/>
      <c r="O30" s="2"/>
      <c r="P30" s="2"/>
      <c r="Q30" s="2"/>
      <c r="R30" s="14"/>
      <c r="S30" s="14"/>
      <c r="T30" s="14"/>
      <c r="U30" s="14"/>
      <c r="V30" s="14"/>
      <c r="W30" s="2"/>
    </row>
    <row r="31" spans="1:23" x14ac:dyDescent="0.2">
      <c r="A31">
        <v>2010</v>
      </c>
      <c r="B31" s="2">
        <v>3.1768620344153882</v>
      </c>
      <c r="C31" s="2">
        <v>3.3868767478962445</v>
      </c>
      <c r="D31" s="2">
        <v>4.5664331091191999</v>
      </c>
      <c r="E31" s="2">
        <v>3.7980906596291888</v>
      </c>
      <c r="F31" s="14">
        <v>7060.5</v>
      </c>
      <c r="G31" s="14">
        <v>7383.5</v>
      </c>
      <c r="H31" s="14">
        <v>40374.67</v>
      </c>
      <c r="I31" s="14">
        <v>42490.879999999997</v>
      </c>
      <c r="K31" s="2">
        <f t="shared" si="0"/>
        <v>4.3595978210222004</v>
      </c>
      <c r="L31" s="2">
        <f t="shared" si="0"/>
        <v>3.7370412745355024</v>
      </c>
      <c r="M31"/>
      <c r="N31" s="2"/>
      <c r="O31" s="2"/>
      <c r="P31" s="2"/>
      <c r="Q31" s="2"/>
      <c r="R31" s="14"/>
      <c r="S31" s="14"/>
      <c r="T31" s="14"/>
      <c r="U31" s="14"/>
      <c r="V31" s="14"/>
      <c r="W31" s="2"/>
    </row>
    <row r="32" spans="1:23" x14ac:dyDescent="0.2">
      <c r="A32">
        <v>2011</v>
      </c>
      <c r="B32" s="2">
        <v>4.9212761577445434</v>
      </c>
      <c r="C32" s="2">
        <v>4.0700489046453603</v>
      </c>
      <c r="D32" s="2">
        <v>5.1949581564289984</v>
      </c>
      <c r="E32" s="2">
        <v>4.7758542298640396</v>
      </c>
      <c r="F32" s="14">
        <v>7057</v>
      </c>
      <c r="G32" s="14">
        <v>7346</v>
      </c>
      <c r="H32" s="14">
        <v>40556.880000000005</v>
      </c>
      <c r="I32" s="14">
        <v>42676.95</v>
      </c>
      <c r="K32" s="2">
        <f>+(F$34*B32+H$34*D32)/(F$34+H$34)</f>
        <v>5.1542210569920899</v>
      </c>
      <c r="L32" s="2">
        <f>+(G$34*C32+I$34*E32)/(G$34+I$34)</f>
        <v>4.6710693967856463</v>
      </c>
      <c r="M32"/>
      <c r="N32" s="2"/>
      <c r="O32" s="2"/>
      <c r="P32" s="2"/>
      <c r="Q32" s="2"/>
      <c r="R32" s="14"/>
      <c r="S32" s="14"/>
      <c r="T32" s="14"/>
      <c r="U32" s="14"/>
      <c r="V32" s="14"/>
      <c r="W32" s="2"/>
    </row>
    <row r="34" spans="1:10" x14ac:dyDescent="0.2">
      <c r="F34" s="14">
        <f>SUM(F22:F32)</f>
        <v>75573.5</v>
      </c>
      <c r="G34" s="14">
        <f t="shared" ref="G34:I34" si="1">SUM(G22:G32)</f>
        <v>79049</v>
      </c>
      <c r="H34" s="14">
        <f t="shared" si="1"/>
        <v>432148.13</v>
      </c>
      <c r="I34" s="14">
        <f t="shared" si="1"/>
        <v>453405.97000000003</v>
      </c>
    </row>
    <row r="35" spans="1:10" x14ac:dyDescent="0.2">
      <c r="A35" t="s">
        <v>22</v>
      </c>
      <c r="I35" s="6"/>
    </row>
    <row r="36" spans="1:10" x14ac:dyDescent="0.2">
      <c r="B36" s="19" t="s">
        <v>64</v>
      </c>
      <c r="F36" s="19" t="s">
        <v>76</v>
      </c>
    </row>
    <row r="37" spans="1:10" x14ac:dyDescent="0.2">
      <c r="A37" s="6"/>
      <c r="B37" t="s">
        <v>39</v>
      </c>
      <c r="D37" t="s">
        <v>36</v>
      </c>
      <c r="F37" t="s">
        <v>39</v>
      </c>
      <c r="H37" t="s">
        <v>36</v>
      </c>
    </row>
    <row r="38" spans="1:10" x14ac:dyDescent="0.2">
      <c r="A38" s="6"/>
      <c r="B38" t="s">
        <v>0</v>
      </c>
      <c r="C38" t="s">
        <v>1</v>
      </c>
      <c r="D38" t="s">
        <v>0</v>
      </c>
      <c r="E38" t="s">
        <v>1</v>
      </c>
      <c r="F38" t="s">
        <v>0</v>
      </c>
      <c r="G38" t="s">
        <v>1</v>
      </c>
      <c r="H38" t="s">
        <v>0</v>
      </c>
      <c r="I38" t="s">
        <v>1</v>
      </c>
    </row>
    <row r="39" spans="1:10" x14ac:dyDescent="0.2">
      <c r="A39">
        <v>1986</v>
      </c>
      <c r="B39" s="2">
        <v>19.066568396871702</v>
      </c>
      <c r="C39" s="2">
        <v>26.240496872094692</v>
      </c>
      <c r="D39" s="2"/>
      <c r="E39" s="2"/>
      <c r="F39" s="14">
        <v>5840</v>
      </c>
      <c r="G39" s="14">
        <v>6407</v>
      </c>
      <c r="H39" s="14"/>
      <c r="I39" s="14"/>
    </row>
    <row r="40" spans="1:10" x14ac:dyDescent="0.2">
      <c r="A40">
        <v>1987</v>
      </c>
      <c r="B40" s="2">
        <v>22.472887226077066</v>
      </c>
      <c r="C40" s="2">
        <v>25.703939877897749</v>
      </c>
      <c r="D40" s="2"/>
      <c r="E40" s="2"/>
      <c r="F40" s="14">
        <v>5912</v>
      </c>
      <c r="G40" s="14">
        <v>6431</v>
      </c>
      <c r="H40" s="14"/>
      <c r="I40" s="14"/>
    </row>
    <row r="41" spans="1:10" x14ac:dyDescent="0.2">
      <c r="A41">
        <v>1988</v>
      </c>
      <c r="B41" s="2">
        <v>22.463686051853948</v>
      </c>
      <c r="C41" s="2">
        <v>25.04550738912949</v>
      </c>
      <c r="D41" s="2"/>
      <c r="E41" s="2"/>
      <c r="F41" s="14">
        <v>5908</v>
      </c>
      <c r="G41" s="14">
        <v>6327</v>
      </c>
      <c r="H41" s="14"/>
      <c r="I41" s="14"/>
      <c r="J41" s="14"/>
    </row>
    <row r="42" spans="1:10" x14ac:dyDescent="0.2">
      <c r="A42">
        <v>1989</v>
      </c>
      <c r="B42" s="2">
        <v>22.885725833379158</v>
      </c>
      <c r="C42" s="2">
        <v>27.129685628369543</v>
      </c>
      <c r="D42" s="2"/>
      <c r="E42" s="2"/>
      <c r="F42" s="14">
        <v>5884</v>
      </c>
      <c r="G42" s="14">
        <v>6255</v>
      </c>
      <c r="H42" s="14"/>
      <c r="I42" s="14"/>
      <c r="J42" s="14"/>
    </row>
    <row r="43" spans="1:10" x14ac:dyDescent="0.2">
      <c r="A43">
        <v>1990</v>
      </c>
      <c r="B43" s="2">
        <v>22.084212490337777</v>
      </c>
      <c r="C43" s="2">
        <v>30.16343617041365</v>
      </c>
      <c r="D43" s="2">
        <v>39.243775571244484</v>
      </c>
      <c r="E43" s="2">
        <v>51.893566546352467</v>
      </c>
      <c r="F43" s="14">
        <v>5852</v>
      </c>
      <c r="G43" s="14">
        <v>6224</v>
      </c>
      <c r="H43" s="14">
        <v>15527</v>
      </c>
      <c r="I43" s="14">
        <v>16513</v>
      </c>
      <c r="J43" s="14"/>
    </row>
    <row r="44" spans="1:10" x14ac:dyDescent="0.2">
      <c r="A44">
        <v>1991</v>
      </c>
      <c r="B44" s="2">
        <v>21.509799928065252</v>
      </c>
      <c r="C44" s="2">
        <v>31.421411404136848</v>
      </c>
      <c r="D44" s="2">
        <v>30.752591659013351</v>
      </c>
      <c r="E44" s="2">
        <v>40.534094266029264</v>
      </c>
      <c r="F44" s="14">
        <v>5876</v>
      </c>
      <c r="G44" s="14">
        <v>6259</v>
      </c>
      <c r="H44" s="14">
        <v>21649</v>
      </c>
      <c r="I44" s="14">
        <v>23068</v>
      </c>
      <c r="J44" s="14"/>
    </row>
    <row r="45" spans="1:10" x14ac:dyDescent="0.2">
      <c r="A45">
        <v>1992</v>
      </c>
      <c r="B45" s="2">
        <v>22.488168017865771</v>
      </c>
      <c r="C45" s="2">
        <v>31.706253484809906</v>
      </c>
      <c r="D45" s="2">
        <v>29.044841213845427</v>
      </c>
      <c r="E45" s="2">
        <v>36.617300237033959</v>
      </c>
      <c r="F45" s="14">
        <v>5858</v>
      </c>
      <c r="G45" s="14">
        <v>6238</v>
      </c>
      <c r="H45" s="14">
        <v>25231</v>
      </c>
      <c r="I45" s="14">
        <v>26890</v>
      </c>
      <c r="J45" s="14"/>
    </row>
    <row r="46" spans="1:10" x14ac:dyDescent="0.2">
      <c r="A46">
        <v>1993</v>
      </c>
      <c r="B46" s="2">
        <v>22.660978887233242</v>
      </c>
      <c r="C46" s="2">
        <v>31.351549445097511</v>
      </c>
      <c r="D46" s="2">
        <v>29.182024505068412</v>
      </c>
      <c r="E46" s="2">
        <v>36.933466831340915</v>
      </c>
      <c r="F46" s="14">
        <v>5876</v>
      </c>
      <c r="G46" s="14">
        <v>6185</v>
      </c>
      <c r="H46" s="14">
        <v>28651</v>
      </c>
      <c r="I46" s="14">
        <v>30440</v>
      </c>
      <c r="J46" s="14"/>
    </row>
    <row r="47" spans="1:10" x14ac:dyDescent="0.2">
      <c r="A47">
        <v>1994</v>
      </c>
      <c r="B47" s="2">
        <v>22.885948715363778</v>
      </c>
      <c r="C47" s="2">
        <v>30.904920863910462</v>
      </c>
      <c r="D47" s="2">
        <v>28.019053131962846</v>
      </c>
      <c r="E47" s="2">
        <v>34.324387756663022</v>
      </c>
      <c r="F47" s="14">
        <v>5887</v>
      </c>
      <c r="G47" s="14">
        <v>6164</v>
      </c>
      <c r="H47" s="14">
        <v>31905</v>
      </c>
      <c r="I47" s="14">
        <v>33712</v>
      </c>
      <c r="J47" s="14"/>
    </row>
    <row r="48" spans="1:10" x14ac:dyDescent="0.2">
      <c r="A48">
        <v>1995</v>
      </c>
      <c r="B48" s="2">
        <v>23.956845643642215</v>
      </c>
      <c r="C48" s="2">
        <v>32.260325930492641</v>
      </c>
      <c r="D48" s="2">
        <v>28.069040388239024</v>
      </c>
      <c r="E48" s="2">
        <v>33.251212814342935</v>
      </c>
      <c r="F48" s="14">
        <v>5915</v>
      </c>
      <c r="G48" s="14">
        <v>6205</v>
      </c>
      <c r="H48" s="14">
        <v>32686</v>
      </c>
      <c r="I48" s="14">
        <v>34433</v>
      </c>
      <c r="J48" s="14"/>
    </row>
    <row r="49" spans="1:12" x14ac:dyDescent="0.2">
      <c r="A49">
        <v>1996</v>
      </c>
      <c r="B49" s="2">
        <v>26.30662872436405</v>
      </c>
      <c r="C49" s="2">
        <v>33.257204160481827</v>
      </c>
      <c r="D49" s="2">
        <v>30.607305692305911</v>
      </c>
      <c r="E49" s="2">
        <v>35.869300547168393</v>
      </c>
      <c r="F49" s="14">
        <v>6030</v>
      </c>
      <c r="G49" s="14">
        <v>6267</v>
      </c>
      <c r="H49" s="14">
        <v>33163</v>
      </c>
      <c r="I49" s="14">
        <v>34827</v>
      </c>
      <c r="J49" s="14"/>
    </row>
    <row r="50" spans="1:12" x14ac:dyDescent="0.2">
      <c r="A50">
        <v>1997</v>
      </c>
      <c r="B50" s="2">
        <v>27.745646838380278</v>
      </c>
      <c r="C50" s="2">
        <v>33.339228029950561</v>
      </c>
      <c r="D50" s="2">
        <v>32.509117991692953</v>
      </c>
      <c r="E50" s="2">
        <v>38.789950609813339</v>
      </c>
      <c r="F50" s="14">
        <v>6061</v>
      </c>
      <c r="G50" s="14">
        <v>6327</v>
      </c>
      <c r="H50" s="14">
        <v>34496</v>
      </c>
      <c r="I50" s="14">
        <v>36265</v>
      </c>
      <c r="J50" s="14"/>
    </row>
    <row r="51" spans="1:12" x14ac:dyDescent="0.2">
      <c r="A51">
        <v>1998</v>
      </c>
      <c r="B51" s="2">
        <v>28.483505217238793</v>
      </c>
      <c r="C51" s="2">
        <v>33.165567100970215</v>
      </c>
      <c r="D51" s="2">
        <v>33.359454506748378</v>
      </c>
      <c r="E51" s="2">
        <v>38.337422905638455</v>
      </c>
      <c r="F51" s="14">
        <v>6128</v>
      </c>
      <c r="G51" s="14">
        <v>6413</v>
      </c>
      <c r="H51" s="14">
        <v>36726</v>
      </c>
      <c r="I51" s="14">
        <v>38731</v>
      </c>
      <c r="J51" s="14"/>
    </row>
    <row r="52" spans="1:12" x14ac:dyDescent="0.2">
      <c r="A52">
        <v>1999</v>
      </c>
      <c r="B52" s="2">
        <v>30.549093542186288</v>
      </c>
      <c r="C52" s="2">
        <v>34.96358159129872</v>
      </c>
      <c r="D52" s="2">
        <v>33.903933511055669</v>
      </c>
      <c r="E52" s="2">
        <v>38.362143946314411</v>
      </c>
      <c r="F52" s="14">
        <v>6195</v>
      </c>
      <c r="G52" s="14">
        <v>6524</v>
      </c>
      <c r="H52" s="14">
        <v>38076</v>
      </c>
      <c r="I52" s="14">
        <v>40162</v>
      </c>
      <c r="J52" s="14"/>
    </row>
    <row r="53" spans="1:12" x14ac:dyDescent="0.2">
      <c r="A53">
        <v>2000</v>
      </c>
      <c r="B53" s="2">
        <v>33.843084469217082</v>
      </c>
      <c r="C53" s="2">
        <v>38.117130433278078</v>
      </c>
      <c r="D53" s="2">
        <v>34.474902962111734</v>
      </c>
      <c r="E53" s="2">
        <v>38.622185304447662</v>
      </c>
      <c r="F53" s="14">
        <v>6341</v>
      </c>
      <c r="G53" s="14">
        <v>6599</v>
      </c>
      <c r="H53" s="14">
        <v>39172</v>
      </c>
      <c r="I53" s="14">
        <v>41261</v>
      </c>
      <c r="J53" s="14"/>
    </row>
    <row r="54" spans="1:12" x14ac:dyDescent="0.2">
      <c r="A54">
        <v>2001</v>
      </c>
      <c r="B54" s="2">
        <v>38.614295095857379</v>
      </c>
      <c r="C54" s="2">
        <v>43.5313863550805</v>
      </c>
      <c r="D54" s="2">
        <v>35.801486961755224</v>
      </c>
      <c r="E54" s="2">
        <v>38.880623435344049</v>
      </c>
      <c r="F54" s="14">
        <v>6585</v>
      </c>
      <c r="G54" s="14">
        <v>6810</v>
      </c>
      <c r="H54" s="14">
        <v>39551</v>
      </c>
      <c r="I54" s="14">
        <v>41696</v>
      </c>
      <c r="J54" s="14"/>
      <c r="K54" s="2">
        <f>+(F$66*B54+H$66*D54)/(F$66+H$66)</f>
        <v>36.218693281462471</v>
      </c>
      <c r="L54" s="2">
        <f>+(G$66*C54+I$66*E54)/(G$66+I$66)</f>
        <v>39.568373253938979</v>
      </c>
    </row>
    <row r="55" spans="1:12" x14ac:dyDescent="0.2">
      <c r="A55">
        <v>2002</v>
      </c>
      <c r="B55" s="2">
        <v>41.050075340041445</v>
      </c>
      <c r="C55" s="2">
        <v>44.539307581632407</v>
      </c>
      <c r="D55" s="2">
        <v>37.182066224465089</v>
      </c>
      <c r="E55" s="2">
        <v>39.04643796395662</v>
      </c>
      <c r="F55" s="14">
        <v>6653</v>
      </c>
      <c r="G55" s="14">
        <v>6928</v>
      </c>
      <c r="H55" s="14">
        <v>39557</v>
      </c>
      <c r="I55" s="14">
        <v>41578</v>
      </c>
      <c r="J55" s="14"/>
      <c r="K55" s="2">
        <f t="shared" ref="K55:K64" si="2">+(F$66*B55+H$66*D55)/(F$66+H$66)</f>
        <v>37.755783936718075</v>
      </c>
      <c r="L55" s="2">
        <f t="shared" ref="L55:L64" si="3">+(G$66*C55+I$66*E55)/(G$66+I$66)</f>
        <v>39.858717615342563</v>
      </c>
    </row>
    <row r="56" spans="1:12" x14ac:dyDescent="0.2">
      <c r="A56">
        <v>2003</v>
      </c>
      <c r="B56" s="2">
        <v>43.382497839178711</v>
      </c>
      <c r="C56" s="2">
        <v>44.464164962710711</v>
      </c>
      <c r="D56" s="2">
        <v>39.360611216781599</v>
      </c>
      <c r="E56" s="2">
        <v>41.005080065459254</v>
      </c>
      <c r="F56" s="14">
        <v>6730</v>
      </c>
      <c r="G56" s="14">
        <v>7039</v>
      </c>
      <c r="H56" s="14">
        <v>39332</v>
      </c>
      <c r="I56" s="14">
        <v>41175</v>
      </c>
      <c r="J56" s="14"/>
      <c r="K56" s="2">
        <f t="shared" si="2"/>
        <v>39.957152621674012</v>
      </c>
      <c r="L56" s="2">
        <f t="shared" si="3"/>
        <v>41.51660581975937</v>
      </c>
    </row>
    <row r="57" spans="1:12" x14ac:dyDescent="0.2">
      <c r="A57">
        <v>2004</v>
      </c>
      <c r="B57" s="2">
        <v>44.621881748628333</v>
      </c>
      <c r="C57" s="2">
        <v>43.978361251953032</v>
      </c>
      <c r="D57" s="2">
        <v>42.399104413946965</v>
      </c>
      <c r="E57" s="2">
        <v>42.734299887952062</v>
      </c>
      <c r="F57" s="14">
        <v>6771</v>
      </c>
      <c r="G57" s="14">
        <v>7056</v>
      </c>
      <c r="H57" s="14">
        <v>39702</v>
      </c>
      <c r="I57" s="14">
        <v>41421</v>
      </c>
      <c r="J57" s="14"/>
      <c r="K57" s="2">
        <f t="shared" si="2"/>
        <v>42.72879513834723</v>
      </c>
      <c r="L57" s="2">
        <f t="shared" si="3"/>
        <v>42.918270344451081</v>
      </c>
    </row>
    <row r="58" spans="1:12" x14ac:dyDescent="0.2">
      <c r="A58">
        <v>2005</v>
      </c>
      <c r="B58" s="2">
        <v>46.838692236397669</v>
      </c>
      <c r="C58" s="2">
        <v>46.103469568996374</v>
      </c>
      <c r="D58" s="2">
        <v>44.936036193747249</v>
      </c>
      <c r="E58" s="2">
        <v>44.548120208585672</v>
      </c>
      <c r="F58" s="14">
        <v>6776</v>
      </c>
      <c r="G58" s="14">
        <v>7046</v>
      </c>
      <c r="H58" s="14">
        <v>39996</v>
      </c>
      <c r="I58" s="14">
        <v>41629</v>
      </c>
      <c r="J58" s="14"/>
      <c r="K58" s="2">
        <f t="shared" si="2"/>
        <v>45.21824531978006</v>
      </c>
      <c r="L58" s="2">
        <f t="shared" si="3"/>
        <v>44.778123599198153</v>
      </c>
    </row>
    <row r="59" spans="1:12" x14ac:dyDescent="0.2">
      <c r="A59">
        <v>2006</v>
      </c>
      <c r="B59" s="2">
        <v>47.934161444140877</v>
      </c>
      <c r="C59" s="2">
        <v>46.442549103585492</v>
      </c>
      <c r="D59" s="2">
        <v>46.384223111718811</v>
      </c>
      <c r="E59" s="2">
        <v>45.651730521310604</v>
      </c>
      <c r="F59" s="14">
        <v>6779</v>
      </c>
      <c r="G59" s="14">
        <v>7094</v>
      </c>
      <c r="H59" s="14">
        <v>38764</v>
      </c>
      <c r="I59" s="14">
        <v>40652</v>
      </c>
      <c r="J59" s="14"/>
      <c r="K59" s="2">
        <f t="shared" si="2"/>
        <v>46.614115815598311</v>
      </c>
      <c r="L59" s="2">
        <f t="shared" si="3"/>
        <v>45.768675922718394</v>
      </c>
    </row>
    <row r="60" spans="1:12" x14ac:dyDescent="0.2">
      <c r="A60">
        <v>2007</v>
      </c>
      <c r="B60" s="2">
        <v>48.595730210417074</v>
      </c>
      <c r="C60" s="2">
        <v>47.054073701230941</v>
      </c>
      <c r="D60" s="2">
        <v>50.1877576780102</v>
      </c>
      <c r="E60" s="2">
        <v>49.322844386448871</v>
      </c>
      <c r="F60" s="14">
        <v>6922</v>
      </c>
      <c r="G60" s="14">
        <v>7336</v>
      </c>
      <c r="H60" s="14">
        <v>37468</v>
      </c>
      <c r="I60" s="14">
        <v>39473</v>
      </c>
      <c r="J60" s="14"/>
      <c r="K60" s="2">
        <f t="shared" si="2"/>
        <v>49.951622154732007</v>
      </c>
      <c r="L60" s="2">
        <f t="shared" si="3"/>
        <v>48.987341017620821</v>
      </c>
    </row>
    <row r="61" spans="1:12" x14ac:dyDescent="0.2">
      <c r="A61">
        <v>2008</v>
      </c>
      <c r="B61" s="2">
        <v>48.433547394643604</v>
      </c>
      <c r="C61" s="2">
        <v>45.922164906664669</v>
      </c>
      <c r="D61" s="2">
        <v>57.212502577439729</v>
      </c>
      <c r="E61" s="2">
        <v>55.424208557286121</v>
      </c>
      <c r="F61" s="14">
        <v>6965</v>
      </c>
      <c r="G61" s="14">
        <v>7340</v>
      </c>
      <c r="H61" s="14">
        <v>37462</v>
      </c>
      <c r="I61" s="14">
        <v>39315</v>
      </c>
      <c r="J61" s="14"/>
      <c r="K61" s="2">
        <f t="shared" si="2"/>
        <v>55.910374807584454</v>
      </c>
      <c r="L61" s="2">
        <f t="shared" si="3"/>
        <v>54.019056561843968</v>
      </c>
    </row>
    <row r="62" spans="1:12" x14ac:dyDescent="0.2">
      <c r="A62">
        <v>2009</v>
      </c>
      <c r="B62" s="2">
        <v>51.493862045394977</v>
      </c>
      <c r="C62" s="2">
        <v>46.930939481165225</v>
      </c>
      <c r="D62" s="2">
        <v>57.039727067093928</v>
      </c>
      <c r="E62" s="2">
        <v>54.12845445308885</v>
      </c>
      <c r="F62" s="14">
        <v>6956</v>
      </c>
      <c r="G62" s="14">
        <v>7314</v>
      </c>
      <c r="H62" s="14">
        <v>39531</v>
      </c>
      <c r="I62" s="14">
        <v>41643</v>
      </c>
      <c r="K62" s="2">
        <f t="shared" si="2"/>
        <v>56.217143433591062</v>
      </c>
      <c r="L62" s="2">
        <f t="shared" si="3"/>
        <v>53.064093680092213</v>
      </c>
    </row>
    <row r="63" spans="1:12" x14ac:dyDescent="0.2">
      <c r="A63">
        <v>2010</v>
      </c>
      <c r="B63" s="2">
        <v>52.60801433339816</v>
      </c>
      <c r="C63" s="2">
        <v>46.959028068612014</v>
      </c>
      <c r="D63" s="2">
        <v>56.825317058538076</v>
      </c>
      <c r="E63" s="2">
        <v>53.016698331686619</v>
      </c>
      <c r="F63" s="14">
        <v>7028</v>
      </c>
      <c r="G63" s="14">
        <v>7373</v>
      </c>
      <c r="H63" s="14">
        <v>40559</v>
      </c>
      <c r="I63" s="14">
        <v>42731</v>
      </c>
      <c r="K63" s="2">
        <f t="shared" si="2"/>
        <v>56.199790799667035</v>
      </c>
      <c r="L63" s="2">
        <f t="shared" si="3"/>
        <v>52.120896568311942</v>
      </c>
    </row>
    <row r="64" spans="1:12" x14ac:dyDescent="0.2">
      <c r="A64">
        <v>2011</v>
      </c>
      <c r="B64" s="2">
        <v>52.098020142245367</v>
      </c>
      <c r="C64" s="2">
        <v>47.831347276034023</v>
      </c>
      <c r="D64" s="2">
        <v>59.435356442397492</v>
      </c>
      <c r="E64" s="2">
        <v>54.276405827566776</v>
      </c>
      <c r="F64" s="14">
        <v>7093</v>
      </c>
      <c r="G64" s="14">
        <v>7394</v>
      </c>
      <c r="H64" s="14">
        <v>40210</v>
      </c>
      <c r="I64" s="6">
        <v>42352</v>
      </c>
      <c r="K64" s="2">
        <f t="shared" si="2"/>
        <v>58.347055026766817</v>
      </c>
      <c r="L64" s="2">
        <f t="shared" si="3"/>
        <v>53.323317500737687</v>
      </c>
    </row>
    <row r="65" spans="6:9" x14ac:dyDescent="0.2">
      <c r="G65" s="6"/>
    </row>
    <row r="66" spans="6:9" x14ac:dyDescent="0.2">
      <c r="F66" s="14">
        <f>SUM(F54:F64)</f>
        <v>75258</v>
      </c>
      <c r="G66" s="14">
        <f t="shared" ref="G66:I66" si="4">SUM(G54:G64)</f>
        <v>78730</v>
      </c>
      <c r="H66" s="14">
        <f t="shared" si="4"/>
        <v>432132</v>
      </c>
      <c r="I66" s="14">
        <f t="shared" si="4"/>
        <v>453665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H87"/>
  <sheetViews>
    <sheetView tabSelected="1" topLeftCell="O50" workbookViewId="0">
      <selection activeCell="Z84" sqref="Z84"/>
    </sheetView>
  </sheetViews>
  <sheetFormatPr defaultRowHeight="12.75" x14ac:dyDescent="0.2"/>
  <cols>
    <col min="1" max="1" width="22.42578125" customWidth="1"/>
    <col min="17" max="17" width="9" style="2" customWidth="1"/>
    <col min="18" max="18" width="15.28515625" customWidth="1"/>
    <col min="20" max="20" width="9.140625" style="2"/>
    <col min="21" max="21" width="14" customWidth="1"/>
    <col min="23" max="23" width="9.140625" style="2"/>
    <col min="24" max="24" width="12.140625" customWidth="1"/>
  </cols>
  <sheetData>
    <row r="4" spans="1:3" x14ac:dyDescent="0.2">
      <c r="A4" t="s">
        <v>79</v>
      </c>
    </row>
    <row r="5" spans="1:3" x14ac:dyDescent="0.2">
      <c r="B5" t="s">
        <v>80</v>
      </c>
    </row>
    <row r="6" spans="1:3" x14ac:dyDescent="0.2">
      <c r="B6" t="s">
        <v>81</v>
      </c>
      <c r="C6" t="s">
        <v>82</v>
      </c>
    </row>
    <row r="7" spans="1:3" x14ac:dyDescent="0.2">
      <c r="A7">
        <v>2004</v>
      </c>
      <c r="B7" s="4">
        <v>5.3</v>
      </c>
      <c r="C7" s="4">
        <v>35.200000000000003</v>
      </c>
    </row>
    <row r="8" spans="1:3" x14ac:dyDescent="0.2">
      <c r="A8">
        <v>2005</v>
      </c>
      <c r="B8" s="4">
        <v>5.6</v>
      </c>
      <c r="C8" s="4">
        <v>35.799999999999997</v>
      </c>
    </row>
    <row r="9" spans="1:3" x14ac:dyDescent="0.2">
      <c r="A9">
        <v>2006</v>
      </c>
      <c r="B9" s="4">
        <v>5.5</v>
      </c>
      <c r="C9" s="4">
        <v>41.7</v>
      </c>
    </row>
    <row r="10" spans="1:3" x14ac:dyDescent="0.2">
      <c r="A10">
        <v>2007</v>
      </c>
      <c r="B10" s="4">
        <v>6</v>
      </c>
      <c r="C10" s="4">
        <v>38.200000000000003</v>
      </c>
    </row>
    <row r="11" spans="1:3" x14ac:dyDescent="0.2">
      <c r="A11">
        <v>2008</v>
      </c>
      <c r="B11" s="4">
        <v>5.3</v>
      </c>
      <c r="C11" s="4">
        <v>44.9</v>
      </c>
    </row>
    <row r="12" spans="1:3" x14ac:dyDescent="0.2">
      <c r="A12">
        <v>2009</v>
      </c>
      <c r="B12" s="4">
        <v>5.4</v>
      </c>
      <c r="C12" s="4">
        <v>49</v>
      </c>
    </row>
    <row r="13" spans="1:3" x14ac:dyDescent="0.2">
      <c r="A13">
        <v>2010</v>
      </c>
      <c r="B13" s="4">
        <v>5.7</v>
      </c>
      <c r="C13" s="4">
        <v>48</v>
      </c>
    </row>
    <row r="14" spans="1:3" x14ac:dyDescent="0.2">
      <c r="A14">
        <v>2011</v>
      </c>
      <c r="B14" s="4">
        <v>4.5999999999999996</v>
      </c>
      <c r="C14" s="4">
        <v>49.5</v>
      </c>
    </row>
    <row r="16" spans="1:3" x14ac:dyDescent="0.2">
      <c r="A16" t="s">
        <v>87</v>
      </c>
    </row>
    <row r="17" spans="1:13" x14ac:dyDescent="0.2">
      <c r="A17" t="s">
        <v>83</v>
      </c>
    </row>
    <row r="18" spans="1:13" x14ac:dyDescent="0.2">
      <c r="A18" t="s">
        <v>88</v>
      </c>
    </row>
    <row r="19" spans="1:13" x14ac:dyDescent="0.2">
      <c r="A19" t="s">
        <v>89</v>
      </c>
    </row>
    <row r="20" spans="1:13" x14ac:dyDescent="0.2">
      <c r="A20" t="s">
        <v>91</v>
      </c>
    </row>
    <row r="21" spans="1:13" x14ac:dyDescent="0.2">
      <c r="A21" t="s">
        <v>92</v>
      </c>
    </row>
    <row r="24" spans="1:13" x14ac:dyDescent="0.2">
      <c r="A24" t="s">
        <v>23</v>
      </c>
      <c r="K24" t="s">
        <v>86</v>
      </c>
    </row>
    <row r="25" spans="1:13" x14ac:dyDescent="0.2">
      <c r="A25">
        <v>2011</v>
      </c>
      <c r="L25" s="20" t="s">
        <v>29</v>
      </c>
    </row>
    <row r="26" spans="1:13" x14ac:dyDescent="0.2">
      <c r="B26" s="20" t="s">
        <v>29</v>
      </c>
      <c r="D26" t="s">
        <v>64</v>
      </c>
      <c r="L26" s="20" t="s">
        <v>0</v>
      </c>
      <c r="M26" s="20" t="s">
        <v>1</v>
      </c>
    </row>
    <row r="27" spans="1:13" x14ac:dyDescent="0.2">
      <c r="A27" s="20" t="s">
        <v>24</v>
      </c>
      <c r="B27" s="20" t="s">
        <v>0</v>
      </c>
      <c r="C27" s="20" t="s">
        <v>1</v>
      </c>
      <c r="D27" s="20" t="s">
        <v>0</v>
      </c>
      <c r="E27" s="20" t="s">
        <v>1</v>
      </c>
      <c r="K27" s="38">
        <v>0</v>
      </c>
      <c r="L27" s="14">
        <v>92993.5</v>
      </c>
      <c r="M27" s="14">
        <v>88836.5</v>
      </c>
    </row>
    <row r="28" spans="1:13" x14ac:dyDescent="0.2">
      <c r="A28" s="20" t="s">
        <v>18</v>
      </c>
      <c r="B28" s="14">
        <v>175</v>
      </c>
      <c r="C28" s="14">
        <v>452</v>
      </c>
      <c r="D28" s="15">
        <v>0.37153000000000003</v>
      </c>
      <c r="E28" s="15">
        <v>1.0056499999999999</v>
      </c>
      <c r="K28" s="21" t="s">
        <v>45</v>
      </c>
      <c r="L28" s="14">
        <v>378244</v>
      </c>
      <c r="M28" s="14">
        <v>360847</v>
      </c>
    </row>
    <row r="29" spans="1:13" x14ac:dyDescent="0.2">
      <c r="A29" s="21" t="s">
        <v>19</v>
      </c>
      <c r="B29" s="14">
        <v>148</v>
      </c>
      <c r="C29" s="14">
        <v>302</v>
      </c>
      <c r="D29" s="15">
        <v>0.29615000000000002</v>
      </c>
      <c r="E29" s="15">
        <v>0.63302000000000003</v>
      </c>
      <c r="K29" s="21" t="s">
        <v>19</v>
      </c>
      <c r="L29" s="14">
        <v>499803.5</v>
      </c>
      <c r="M29" s="14">
        <v>477157</v>
      </c>
    </row>
    <row r="30" spans="1:13" x14ac:dyDescent="0.2">
      <c r="A30" s="20" t="s">
        <v>2</v>
      </c>
      <c r="B30" s="14">
        <v>153</v>
      </c>
      <c r="C30" s="14">
        <v>254</v>
      </c>
      <c r="D30" s="15">
        <v>0.29880000000000001</v>
      </c>
      <c r="E30" s="15">
        <v>0.51683000000000001</v>
      </c>
      <c r="K30" s="20" t="s">
        <v>2</v>
      </c>
      <c r="L30" s="14">
        <v>513323</v>
      </c>
      <c r="M30" s="14">
        <v>490662.5</v>
      </c>
    </row>
    <row r="31" spans="1:13" x14ac:dyDescent="0.2">
      <c r="A31" s="20" t="s">
        <v>3</v>
      </c>
      <c r="B31" s="14">
        <v>186</v>
      </c>
      <c r="C31" s="14">
        <v>254</v>
      </c>
      <c r="D31" s="15">
        <v>0.36203000000000002</v>
      </c>
      <c r="E31" s="15">
        <v>0.51907999999999999</v>
      </c>
      <c r="K31" s="20" t="s">
        <v>3</v>
      </c>
      <c r="L31" s="14">
        <v>512957</v>
      </c>
      <c r="M31" s="14">
        <v>489462.5</v>
      </c>
    </row>
    <row r="32" spans="1:13" x14ac:dyDescent="0.2">
      <c r="A32" s="20" t="s">
        <v>4</v>
      </c>
      <c r="B32" s="14">
        <v>264</v>
      </c>
      <c r="C32" s="14">
        <v>315</v>
      </c>
      <c r="D32" s="15">
        <v>0.50221000000000005</v>
      </c>
      <c r="E32" s="15">
        <v>0.61124999999999996</v>
      </c>
      <c r="G32" t="s">
        <v>23</v>
      </c>
      <c r="K32" s="20" t="s">
        <v>4</v>
      </c>
      <c r="L32" s="14">
        <v>526647.5</v>
      </c>
      <c r="M32" s="14">
        <v>515485.5</v>
      </c>
    </row>
    <row r="33" spans="1:13" x14ac:dyDescent="0.2">
      <c r="A33" s="20" t="s">
        <v>5</v>
      </c>
      <c r="B33" s="14">
        <v>387</v>
      </c>
      <c r="C33" s="14">
        <v>404</v>
      </c>
      <c r="D33" s="15">
        <v>0.76419999999999999</v>
      </c>
      <c r="E33" s="15">
        <v>0.80832000000000004</v>
      </c>
      <c r="K33" s="20" t="s">
        <v>5</v>
      </c>
      <c r="L33" s="14">
        <v>506750</v>
      </c>
      <c r="M33" s="14">
        <v>499674.5</v>
      </c>
    </row>
    <row r="34" spans="1:13" x14ac:dyDescent="0.2">
      <c r="A34" s="20" t="s">
        <v>6</v>
      </c>
      <c r="B34" s="14">
        <v>619</v>
      </c>
      <c r="C34" s="14">
        <v>581</v>
      </c>
      <c r="D34" s="15">
        <v>1.2278500000000001</v>
      </c>
      <c r="E34" s="15">
        <v>1.1552100000000001</v>
      </c>
      <c r="G34" t="s">
        <v>84</v>
      </c>
      <c r="K34" s="20" t="s">
        <v>6</v>
      </c>
      <c r="L34" s="14">
        <v>504245.5</v>
      </c>
      <c r="M34" s="14">
        <v>502766</v>
      </c>
    </row>
    <row r="35" spans="1:13" x14ac:dyDescent="0.2">
      <c r="A35" s="20" t="s">
        <v>7</v>
      </c>
      <c r="B35" s="14">
        <v>1103</v>
      </c>
      <c r="C35" s="14">
        <v>947</v>
      </c>
      <c r="D35" s="15">
        <v>2.0143300000000002</v>
      </c>
      <c r="E35" s="15">
        <v>1.7249000000000001</v>
      </c>
      <c r="G35" s="20" t="s">
        <v>29</v>
      </c>
      <c r="K35" s="20" t="s">
        <v>7</v>
      </c>
      <c r="L35" s="14">
        <v>547630</v>
      </c>
      <c r="M35" s="14">
        <v>549047</v>
      </c>
    </row>
    <row r="36" spans="1:13" x14ac:dyDescent="0.2">
      <c r="A36" s="20" t="s">
        <v>8</v>
      </c>
      <c r="B36" s="14">
        <v>2134</v>
      </c>
      <c r="C36" s="14">
        <v>1675</v>
      </c>
      <c r="D36" s="15">
        <v>3.2772199999999998</v>
      </c>
      <c r="E36" s="15">
        <v>2.6131600000000001</v>
      </c>
      <c r="G36" s="20" t="s">
        <v>0</v>
      </c>
      <c r="H36" s="20" t="s">
        <v>1</v>
      </c>
      <c r="K36" s="20" t="s">
        <v>8</v>
      </c>
      <c r="L36" s="14">
        <v>651076</v>
      </c>
      <c r="M36" s="14">
        <v>641163</v>
      </c>
    </row>
    <row r="37" spans="1:13" x14ac:dyDescent="0.2">
      <c r="A37" s="20" t="s">
        <v>9</v>
      </c>
      <c r="B37" s="14">
        <v>3379</v>
      </c>
      <c r="C37" s="14">
        <v>2518</v>
      </c>
      <c r="D37" s="15">
        <v>5.1583800000000002</v>
      </c>
      <c r="E37" s="15">
        <v>3.9178000000000002</v>
      </c>
      <c r="G37" s="14">
        <f>SUM(B34:B41)+0.2*B42</f>
        <v>32933.4</v>
      </c>
      <c r="H37" s="14">
        <f>SUM(C34:C41)+0.2*C42</f>
        <v>25294.2</v>
      </c>
      <c r="K37" s="20" t="s">
        <v>9</v>
      </c>
      <c r="L37" s="14">
        <v>655136.5</v>
      </c>
      <c r="M37" s="14">
        <v>642662</v>
      </c>
    </row>
    <row r="38" spans="1:13" x14ac:dyDescent="0.2">
      <c r="A38" s="20" t="s">
        <v>10</v>
      </c>
      <c r="B38" s="14">
        <v>4663</v>
      </c>
      <c r="C38" s="14">
        <v>3419</v>
      </c>
      <c r="D38" s="15">
        <v>7.6957199999999997</v>
      </c>
      <c r="E38" s="15">
        <v>5.6941300000000004</v>
      </c>
      <c r="K38" s="20" t="s">
        <v>10</v>
      </c>
      <c r="L38" s="14">
        <v>605891.5</v>
      </c>
      <c r="M38" s="14">
        <v>600489.5</v>
      </c>
    </row>
    <row r="39" spans="1:13" x14ac:dyDescent="0.2">
      <c r="A39" s="20" t="s">
        <v>11</v>
      </c>
      <c r="B39" s="14">
        <v>5892</v>
      </c>
      <c r="C39" s="14">
        <v>4318</v>
      </c>
      <c r="D39" s="15">
        <v>10.706060000000001</v>
      </c>
      <c r="E39" s="15">
        <v>7.8921999999999999</v>
      </c>
      <c r="G39" t="s">
        <v>85</v>
      </c>
      <c r="K39" s="20" t="s">
        <v>11</v>
      </c>
      <c r="L39" s="14">
        <v>550324</v>
      </c>
      <c r="M39" s="14">
        <v>547070.5</v>
      </c>
    </row>
    <row r="40" spans="1:13" x14ac:dyDescent="0.2">
      <c r="A40" s="20" t="s">
        <v>12</v>
      </c>
      <c r="B40" s="14">
        <v>7476</v>
      </c>
      <c r="C40" s="14">
        <v>5587</v>
      </c>
      <c r="D40" s="15">
        <v>13.72059</v>
      </c>
      <c r="E40" s="15">
        <v>10.30485</v>
      </c>
      <c r="G40" s="14">
        <f>SUM(L34:L41)+0.2*L42</f>
        <v>4532313.7</v>
      </c>
      <c r="H40" s="14">
        <f>SUM(M34:M41)+0.2*M42</f>
        <v>4513293.9000000004</v>
      </c>
      <c r="K40" s="20" t="s">
        <v>12</v>
      </c>
      <c r="L40" s="14">
        <v>544887.5</v>
      </c>
      <c r="M40" s="14">
        <v>542183.5</v>
      </c>
    </row>
    <row r="41" spans="1:13" x14ac:dyDescent="0.2">
      <c r="A41" s="20" t="s">
        <v>13</v>
      </c>
      <c r="B41" s="14">
        <v>6618</v>
      </c>
      <c r="C41" s="14">
        <v>5286</v>
      </c>
      <c r="D41" s="15">
        <v>16.06859</v>
      </c>
      <c r="E41" s="15">
        <v>12.573040000000001</v>
      </c>
      <c r="K41" s="20" t="s">
        <v>13</v>
      </c>
      <c r="L41" s="14">
        <v>411857</v>
      </c>
      <c r="M41" s="14">
        <v>420451</v>
      </c>
    </row>
    <row r="42" spans="1:13" x14ac:dyDescent="0.2">
      <c r="A42" s="20" t="s">
        <v>14</v>
      </c>
      <c r="B42" s="14">
        <v>5247</v>
      </c>
      <c r="C42" s="14">
        <v>4816</v>
      </c>
      <c r="D42" s="15">
        <v>17.128260000000001</v>
      </c>
      <c r="E42" s="15">
        <v>14.27773</v>
      </c>
      <c r="G42" t="s">
        <v>64</v>
      </c>
      <c r="K42" s="20" t="s">
        <v>14</v>
      </c>
      <c r="L42" s="14">
        <v>306328.5</v>
      </c>
      <c r="M42" s="14">
        <v>337307</v>
      </c>
    </row>
    <row r="43" spans="1:13" x14ac:dyDescent="0.2">
      <c r="A43" s="20" t="s">
        <v>15</v>
      </c>
      <c r="B43" s="14">
        <v>3686</v>
      </c>
      <c r="C43" s="14">
        <v>4243</v>
      </c>
      <c r="D43" s="15">
        <v>16.619250000000001</v>
      </c>
      <c r="E43" s="15">
        <v>15.09174</v>
      </c>
      <c r="G43" s="20" t="s">
        <v>0</v>
      </c>
      <c r="H43" s="20" t="s">
        <v>1</v>
      </c>
      <c r="K43" s="20" t="s">
        <v>15</v>
      </c>
      <c r="L43" s="14">
        <v>221807.5</v>
      </c>
      <c r="M43" s="14">
        <v>281125</v>
      </c>
    </row>
    <row r="44" spans="1:13" x14ac:dyDescent="0.2">
      <c r="A44" s="20" t="s">
        <v>16</v>
      </c>
      <c r="B44" s="14">
        <v>2091</v>
      </c>
      <c r="C44" s="14">
        <v>3322</v>
      </c>
      <c r="D44" s="15">
        <v>14.738989999999999</v>
      </c>
      <c r="E44" s="15">
        <v>14.910740000000001</v>
      </c>
      <c r="G44" s="4">
        <f>1000*G37/G40</f>
        <v>7.2663549303747441</v>
      </c>
      <c r="H44" s="4">
        <f>1000*H37/H40</f>
        <v>5.6043768831451457</v>
      </c>
      <c r="K44" s="20" t="s">
        <v>16</v>
      </c>
      <c r="L44" s="14">
        <v>141884.5</v>
      </c>
      <c r="M44" s="14">
        <v>222820.5</v>
      </c>
    </row>
    <row r="45" spans="1:13" x14ac:dyDescent="0.2">
      <c r="A45" s="20" t="s">
        <v>17</v>
      </c>
      <c r="B45" s="14">
        <v>1029</v>
      </c>
      <c r="C45" s="14">
        <v>2932</v>
      </c>
      <c r="D45" s="15">
        <v>11.26365</v>
      </c>
      <c r="E45" s="15">
        <v>13.287179999999999</v>
      </c>
      <c r="K45" s="20" t="s">
        <v>17</v>
      </c>
      <c r="L45" s="14">
        <v>91389.5</v>
      </c>
      <c r="M45" s="14">
        <v>220686.5</v>
      </c>
    </row>
    <row r="46" spans="1:13" x14ac:dyDescent="0.2">
      <c r="A46" t="s">
        <v>65</v>
      </c>
      <c r="B46" s="14">
        <v>45252</v>
      </c>
      <c r="C46" s="14">
        <v>41626</v>
      </c>
      <c r="D46" s="15">
        <v>5.4763200000000003</v>
      </c>
      <c r="E46" s="15">
        <v>4.9378700000000002</v>
      </c>
      <c r="K46" s="20" t="s">
        <v>27</v>
      </c>
      <c r="L46" s="14">
        <v>8263176.5</v>
      </c>
      <c r="M46" s="14">
        <v>8429897</v>
      </c>
    </row>
    <row r="47" spans="1:13" x14ac:dyDescent="0.2">
      <c r="A47" t="s">
        <v>66</v>
      </c>
      <c r="B47" s="14">
        <v>41935</v>
      </c>
      <c r="C47" s="14">
        <v>38407</v>
      </c>
      <c r="D47" s="15">
        <v>5.0749700000000004</v>
      </c>
      <c r="E47" s="15">
        <v>4.5560700000000001</v>
      </c>
    </row>
    <row r="48" spans="1:13" x14ac:dyDescent="0.2">
      <c r="A48" t="s">
        <v>67</v>
      </c>
      <c r="B48" s="14">
        <v>48568</v>
      </c>
      <c r="C48" s="14">
        <v>44844</v>
      </c>
      <c r="D48" s="15">
        <v>5.8776799999999998</v>
      </c>
      <c r="E48" s="15">
        <v>5.3196700000000003</v>
      </c>
    </row>
    <row r="49" spans="1:34" x14ac:dyDescent="0.2">
      <c r="A49" t="s">
        <v>68</v>
      </c>
      <c r="B49" s="14">
        <v>476</v>
      </c>
      <c r="C49" s="14">
        <v>1008</v>
      </c>
      <c r="D49" s="15">
        <v>0.32100000000000001</v>
      </c>
      <c r="E49" s="15">
        <v>0.71101000000000003</v>
      </c>
    </row>
    <row r="50" spans="1:34" x14ac:dyDescent="0.2">
      <c r="A50" t="s">
        <v>69</v>
      </c>
      <c r="B50" s="14">
        <v>26104</v>
      </c>
      <c r="C50" s="14">
        <v>20018</v>
      </c>
      <c r="D50" s="15">
        <v>4.6567499999999997</v>
      </c>
      <c r="E50" s="15">
        <v>3.61992</v>
      </c>
    </row>
    <row r="51" spans="1:34" x14ac:dyDescent="0.2">
      <c r="A51" t="s">
        <v>70</v>
      </c>
      <c r="B51" s="14">
        <v>18672</v>
      </c>
      <c r="C51" s="14">
        <v>20600</v>
      </c>
      <c r="D51" s="15">
        <v>15.914300000000001</v>
      </c>
      <c r="E51" s="15">
        <v>13.896280000000001</v>
      </c>
    </row>
    <row r="53" spans="1:34" x14ac:dyDescent="0.2">
      <c r="O53" t="s">
        <v>98</v>
      </c>
      <c r="V53" t="s">
        <v>99</v>
      </c>
      <c r="AC53" t="s">
        <v>109</v>
      </c>
    </row>
    <row r="54" spans="1:34" x14ac:dyDescent="0.2">
      <c r="A54" t="s">
        <v>22</v>
      </c>
      <c r="K54" t="s">
        <v>90</v>
      </c>
      <c r="O54" s="39" t="s">
        <v>94</v>
      </c>
      <c r="P54" s="39"/>
      <c r="Q54" s="40"/>
      <c r="R54" s="39"/>
      <c r="S54" s="39"/>
      <c r="T54" s="40"/>
      <c r="U54" s="39"/>
    </row>
    <row r="55" spans="1:34" x14ac:dyDescent="0.2">
      <c r="A55">
        <v>2011</v>
      </c>
      <c r="L55" s="20" t="s">
        <v>29</v>
      </c>
      <c r="O55" s="39"/>
      <c r="P55" s="41" t="s">
        <v>101</v>
      </c>
      <c r="Q55" s="40" t="s">
        <v>97</v>
      </c>
      <c r="R55" s="39" t="s">
        <v>100</v>
      </c>
      <c r="S55" s="41" t="s">
        <v>101</v>
      </c>
      <c r="T55" s="40" t="s">
        <v>97</v>
      </c>
      <c r="U55" s="39" t="s">
        <v>100</v>
      </c>
      <c r="V55" s="41" t="s">
        <v>101</v>
      </c>
      <c r="W55" s="40" t="s">
        <v>97</v>
      </c>
      <c r="X55" s="39" t="s">
        <v>100</v>
      </c>
      <c r="Y55" s="41" t="s">
        <v>101</v>
      </c>
      <c r="Z55" s="39" t="s">
        <v>97</v>
      </c>
      <c r="AA55" s="39" t="s">
        <v>100</v>
      </c>
      <c r="AC55" s="39" t="s">
        <v>110</v>
      </c>
      <c r="AD55" s="39" t="s">
        <v>97</v>
      </c>
      <c r="AE55" s="39" t="s">
        <v>100</v>
      </c>
      <c r="AF55" s="39" t="s">
        <v>110</v>
      </c>
      <c r="AG55" s="39" t="s">
        <v>97</v>
      </c>
      <c r="AH55" s="39" t="s">
        <v>100</v>
      </c>
    </row>
    <row r="56" spans="1:34" x14ac:dyDescent="0.2">
      <c r="B56" s="20" t="s">
        <v>29</v>
      </c>
      <c r="D56" t="s">
        <v>64</v>
      </c>
      <c r="L56" s="20" t="s">
        <v>0</v>
      </c>
      <c r="M56" s="20" t="s">
        <v>1</v>
      </c>
      <c r="O56" s="39"/>
      <c r="P56" s="14" t="s">
        <v>95</v>
      </c>
      <c r="R56" s="14"/>
      <c r="S56" s="14" t="s">
        <v>96</v>
      </c>
      <c r="U56" s="14"/>
      <c r="V56" s="14" t="s">
        <v>95</v>
      </c>
      <c r="X56" s="14"/>
      <c r="Y56" s="14" t="s">
        <v>96</v>
      </c>
      <c r="Z56" s="14"/>
      <c r="AC56" t="s">
        <v>95</v>
      </c>
      <c r="AF56" t="s">
        <v>96</v>
      </c>
    </row>
    <row r="57" spans="1:34" x14ac:dyDescent="0.2">
      <c r="A57" s="20" t="s">
        <v>24</v>
      </c>
      <c r="B57" s="20" t="s">
        <v>0</v>
      </c>
      <c r="C57" s="20" t="s">
        <v>1</v>
      </c>
      <c r="D57" s="20" t="s">
        <v>0</v>
      </c>
      <c r="E57" s="20" t="s">
        <v>1</v>
      </c>
      <c r="K57" s="38"/>
      <c r="L57" s="14"/>
      <c r="M57" s="14"/>
      <c r="O57" s="39"/>
      <c r="P57" s="14"/>
      <c r="R57" s="14"/>
      <c r="S57" s="14"/>
      <c r="U57" s="14"/>
    </row>
    <row r="58" spans="1:34" x14ac:dyDescent="0.2">
      <c r="A58" s="20" t="s">
        <v>18</v>
      </c>
      <c r="B58" s="23">
        <v>224</v>
      </c>
      <c r="C58" s="23">
        <v>241</v>
      </c>
      <c r="D58" s="24">
        <v>0.47499000000000002</v>
      </c>
      <c r="E58" s="25">
        <v>0.53351999999999999</v>
      </c>
      <c r="K58" s="20" t="s">
        <v>18</v>
      </c>
      <c r="L58" s="14">
        <v>472308</v>
      </c>
      <c r="M58" s="14">
        <v>450798</v>
      </c>
      <c r="O58" s="39"/>
      <c r="P58" s="14"/>
      <c r="R58" s="14"/>
      <c r="S58" s="14"/>
      <c r="U58" s="14"/>
    </row>
    <row r="59" spans="1:34" x14ac:dyDescent="0.2">
      <c r="A59" s="21" t="s">
        <v>19</v>
      </c>
      <c r="B59" s="27">
        <v>506</v>
      </c>
      <c r="C59" s="27">
        <v>603</v>
      </c>
      <c r="D59" s="28">
        <v>1.00329</v>
      </c>
      <c r="E59" s="29">
        <v>1.2527600000000001</v>
      </c>
      <c r="K59" s="21" t="s">
        <v>19</v>
      </c>
      <c r="L59" s="14">
        <v>503882</v>
      </c>
      <c r="M59" s="14">
        <v>481347</v>
      </c>
      <c r="O59" s="39"/>
      <c r="P59" s="14"/>
      <c r="R59" s="14"/>
      <c r="S59" s="14"/>
      <c r="U59" s="14"/>
    </row>
    <row r="60" spans="1:34" x14ac:dyDescent="0.2">
      <c r="A60" s="20" t="s">
        <v>2</v>
      </c>
      <c r="B60" s="27">
        <v>823</v>
      </c>
      <c r="C60" s="27">
        <v>997</v>
      </c>
      <c r="D60" s="28">
        <v>1.6101099999999999</v>
      </c>
      <c r="E60" s="29">
        <v>2.0436200000000002</v>
      </c>
      <c r="K60" s="20" t="s">
        <v>2</v>
      </c>
      <c r="L60" s="14">
        <v>510974</v>
      </c>
      <c r="M60" s="14">
        <v>487766</v>
      </c>
      <c r="O60" s="39"/>
      <c r="P60" s="14"/>
      <c r="R60" s="14"/>
      <c r="S60" s="14"/>
      <c r="U60" s="14"/>
    </row>
    <row r="61" spans="1:34" x14ac:dyDescent="0.2">
      <c r="A61" s="20" t="s">
        <v>3</v>
      </c>
      <c r="B61" s="27">
        <v>1182</v>
      </c>
      <c r="C61" s="27">
        <v>1365</v>
      </c>
      <c r="D61" s="28">
        <v>2.2959900000000002</v>
      </c>
      <c r="E61" s="29">
        <v>2.77495</v>
      </c>
      <c r="G61" t="s">
        <v>93</v>
      </c>
      <c r="K61" s="20" t="s">
        <v>3</v>
      </c>
      <c r="L61" s="14">
        <v>514830</v>
      </c>
      <c r="M61" s="14">
        <v>491914</v>
      </c>
      <c r="O61" s="39"/>
      <c r="P61" s="14"/>
      <c r="R61" s="14"/>
      <c r="S61" s="14"/>
      <c r="U61" s="14"/>
    </row>
    <row r="62" spans="1:34" x14ac:dyDescent="0.2">
      <c r="A62" s="20" t="s">
        <v>4</v>
      </c>
      <c r="B62" s="27">
        <v>1684</v>
      </c>
      <c r="C62" s="27">
        <v>1821</v>
      </c>
      <c r="D62" s="28">
        <v>3.2218200000000001</v>
      </c>
      <c r="E62" s="29">
        <v>3.5567600000000001</v>
      </c>
      <c r="G62" t="s">
        <v>22</v>
      </c>
      <c r="K62" s="20" t="s">
        <v>4</v>
      </c>
      <c r="L62" s="14">
        <v>522667</v>
      </c>
      <c r="M62" s="14">
        <v>512062</v>
      </c>
      <c r="O62" s="39"/>
      <c r="P62" s="14"/>
      <c r="R62" s="14"/>
      <c r="S62" s="14"/>
      <c r="U62" s="14"/>
    </row>
    <row r="63" spans="1:34" x14ac:dyDescent="0.2">
      <c r="A63" s="20" t="s">
        <v>5</v>
      </c>
      <c r="B63" s="27">
        <v>2372</v>
      </c>
      <c r="C63" s="27">
        <v>2314</v>
      </c>
      <c r="D63" s="28">
        <v>4.7054999999999998</v>
      </c>
      <c r="E63" s="29">
        <v>4.6516000000000002</v>
      </c>
      <c r="K63" s="20" t="s">
        <v>5</v>
      </c>
      <c r="L63" s="14">
        <v>504117</v>
      </c>
      <c r="M63" s="14">
        <v>497421</v>
      </c>
      <c r="O63" s="39"/>
      <c r="P63" s="14"/>
      <c r="R63" s="14"/>
      <c r="S63" s="14"/>
      <c r="U63" s="14"/>
    </row>
    <row r="64" spans="1:34" x14ac:dyDescent="0.2">
      <c r="A64" s="20" t="s">
        <v>6</v>
      </c>
      <c r="B64" s="27">
        <v>3673</v>
      </c>
      <c r="C64" s="27">
        <v>3236</v>
      </c>
      <c r="D64" s="28">
        <v>7.2977699999999999</v>
      </c>
      <c r="E64" s="29">
        <v>6.4530700000000003</v>
      </c>
      <c r="G64" t="s">
        <v>84</v>
      </c>
      <c r="K64" s="20" t="s">
        <v>6</v>
      </c>
      <c r="L64" s="14">
        <v>503323</v>
      </c>
      <c r="M64" s="14">
        <v>501441</v>
      </c>
      <c r="O64" s="20" t="s">
        <v>6</v>
      </c>
      <c r="P64" s="14">
        <v>3</v>
      </c>
      <c r="Q64" s="2">
        <v>2.2599999999999998</v>
      </c>
      <c r="R64" s="14"/>
      <c r="S64" s="14">
        <v>3</v>
      </c>
      <c r="T64" s="2">
        <v>1.95</v>
      </c>
      <c r="U64" s="14"/>
      <c r="V64" s="14">
        <v>0</v>
      </c>
      <c r="Y64">
        <v>0</v>
      </c>
    </row>
    <row r="65" spans="1:34" x14ac:dyDescent="0.2">
      <c r="A65" s="20" t="s">
        <v>7</v>
      </c>
      <c r="B65" s="27">
        <v>6694</v>
      </c>
      <c r="C65" s="27">
        <v>5380</v>
      </c>
      <c r="D65" s="28">
        <v>11.946719999999999</v>
      </c>
      <c r="E65" s="29">
        <v>9.5849200000000003</v>
      </c>
      <c r="G65" s="20" t="s">
        <v>29</v>
      </c>
      <c r="K65" s="20" t="s">
        <v>7</v>
      </c>
      <c r="L65" s="14">
        <v>560289</v>
      </c>
      <c r="M65" s="14">
        <v>561279</v>
      </c>
      <c r="O65" s="20" t="s">
        <v>7</v>
      </c>
      <c r="P65" s="14">
        <v>6</v>
      </c>
      <c r="Q65" s="2">
        <v>4.32</v>
      </c>
      <c r="R65" s="14"/>
      <c r="S65" s="14">
        <v>4</v>
      </c>
      <c r="T65" s="2">
        <v>2.2000000000000002</v>
      </c>
      <c r="U65" s="14"/>
      <c r="V65" s="14">
        <v>2</v>
      </c>
      <c r="W65" s="2">
        <v>1.44</v>
      </c>
      <c r="Y65">
        <v>1</v>
      </c>
      <c r="Z65">
        <v>0.55000000000000004</v>
      </c>
    </row>
    <row r="66" spans="1:34" x14ac:dyDescent="0.2">
      <c r="A66" s="20" t="s">
        <v>8</v>
      </c>
      <c r="B66" s="27">
        <v>13189</v>
      </c>
      <c r="C66" s="27">
        <v>9680</v>
      </c>
      <c r="D66" s="28">
        <v>20.176670000000001</v>
      </c>
      <c r="E66" s="29">
        <v>15.0716</v>
      </c>
      <c r="G66" s="20" t="s">
        <v>0</v>
      </c>
      <c r="H66" s="20" t="s">
        <v>1</v>
      </c>
      <c r="K66" s="20" t="s">
        <v>8</v>
      </c>
      <c r="L66" s="14">
        <v>653664</v>
      </c>
      <c r="M66" s="14">
        <v>642261</v>
      </c>
      <c r="O66" s="20" t="s">
        <v>8</v>
      </c>
      <c r="P66" s="14">
        <v>2</v>
      </c>
      <c r="Q66" s="2">
        <v>1.1100000000000001</v>
      </c>
      <c r="R66" s="14"/>
      <c r="S66" s="14">
        <v>3</v>
      </c>
      <c r="T66" s="2">
        <v>1.36</v>
      </c>
      <c r="U66" s="14"/>
      <c r="V66" s="14">
        <v>1</v>
      </c>
      <c r="W66" s="2">
        <v>0.56000000000000005</v>
      </c>
      <c r="Y66">
        <v>1</v>
      </c>
      <c r="Z66">
        <v>0.46</v>
      </c>
    </row>
    <row r="67" spans="1:34" x14ac:dyDescent="0.2">
      <c r="A67" s="20" t="s">
        <v>9</v>
      </c>
      <c r="B67" s="27">
        <v>22318</v>
      </c>
      <c r="C67" s="27">
        <v>15748</v>
      </c>
      <c r="D67" s="28">
        <v>34.057270000000003</v>
      </c>
      <c r="E67" s="29">
        <v>24.491289999999999</v>
      </c>
      <c r="G67" s="14">
        <f>SUM(B64:B71)+0.2*B72</f>
        <v>263204.59999999998</v>
      </c>
      <c r="H67" s="14">
        <f>SUM(C64:C71)+0.2*C72</f>
        <v>207880</v>
      </c>
      <c r="I67" s="14">
        <f>SUM(G67:H67)</f>
        <v>471084.6</v>
      </c>
      <c r="K67" s="20" t="s">
        <v>9</v>
      </c>
      <c r="L67" s="14">
        <v>655302</v>
      </c>
      <c r="M67" s="14">
        <v>642990</v>
      </c>
      <c r="O67" s="20" t="s">
        <v>9</v>
      </c>
      <c r="P67" s="14">
        <v>8</v>
      </c>
      <c r="Q67" s="2">
        <v>3.65</v>
      </c>
      <c r="R67" s="14"/>
      <c r="S67" s="14">
        <v>8</v>
      </c>
      <c r="T67" s="2">
        <v>3.02</v>
      </c>
      <c r="U67" s="14"/>
      <c r="V67" s="14">
        <v>3</v>
      </c>
      <c r="W67" s="2">
        <v>1.37</v>
      </c>
      <c r="Y67">
        <v>2</v>
      </c>
      <c r="Z67">
        <v>0.76</v>
      </c>
    </row>
    <row r="68" spans="1:34" x14ac:dyDescent="0.2">
      <c r="A68" s="20" t="s">
        <v>10</v>
      </c>
      <c r="B68" s="27">
        <v>33391</v>
      </c>
      <c r="C68" s="27">
        <v>23751</v>
      </c>
      <c r="D68" s="28">
        <v>55.556190000000001</v>
      </c>
      <c r="E68" s="29">
        <v>39.898800000000001</v>
      </c>
      <c r="K68" s="20" t="s">
        <v>10</v>
      </c>
      <c r="L68" s="14">
        <v>601040</v>
      </c>
      <c r="M68" s="14">
        <v>595279</v>
      </c>
      <c r="O68" s="20" t="s">
        <v>10</v>
      </c>
      <c r="P68" s="14">
        <v>8</v>
      </c>
      <c r="Q68" s="2">
        <v>3.59</v>
      </c>
      <c r="R68" s="14"/>
      <c r="S68" s="14">
        <v>15</v>
      </c>
      <c r="T68" s="2">
        <v>5.51</v>
      </c>
      <c r="U68" s="14"/>
      <c r="V68" s="14">
        <v>3</v>
      </c>
      <c r="W68" s="2">
        <v>1.35</v>
      </c>
      <c r="Y68">
        <v>1</v>
      </c>
      <c r="Z68">
        <v>0.37</v>
      </c>
    </row>
    <row r="69" spans="1:34" x14ac:dyDescent="0.2">
      <c r="A69" s="20" t="s">
        <v>11</v>
      </c>
      <c r="B69" s="27">
        <v>46522</v>
      </c>
      <c r="C69" s="27">
        <v>34318</v>
      </c>
      <c r="D69" s="28">
        <v>85.057419999999993</v>
      </c>
      <c r="E69" s="29">
        <v>63.166930000000001</v>
      </c>
      <c r="G69" t="s">
        <v>85</v>
      </c>
      <c r="K69" s="20" t="s">
        <v>11</v>
      </c>
      <c r="L69" s="14">
        <v>546952</v>
      </c>
      <c r="M69" s="14">
        <v>543295</v>
      </c>
      <c r="O69" s="20" t="s">
        <v>11</v>
      </c>
      <c r="P69" s="14">
        <v>23</v>
      </c>
      <c r="Q69" s="2">
        <v>8.39</v>
      </c>
      <c r="R69" s="14"/>
      <c r="S69" s="14">
        <v>12</v>
      </c>
      <c r="T69" s="2">
        <v>4.55</v>
      </c>
      <c r="U69" s="14"/>
      <c r="V69" s="14">
        <v>6</v>
      </c>
      <c r="W69" s="2">
        <v>2.19</v>
      </c>
      <c r="Y69">
        <v>4</v>
      </c>
      <c r="Z69">
        <v>1.52</v>
      </c>
    </row>
    <row r="70" spans="1:34" x14ac:dyDescent="0.2">
      <c r="A70" s="20" t="s">
        <v>12</v>
      </c>
      <c r="B70" s="27">
        <v>66309</v>
      </c>
      <c r="C70" s="27">
        <v>52040</v>
      </c>
      <c r="D70" s="28">
        <v>119.81117</v>
      </c>
      <c r="E70" s="29">
        <v>94.582229999999996</v>
      </c>
      <c r="G70" s="14">
        <f>SUM(L64:L71)+0.2*L72</f>
        <v>4525249.4000000004</v>
      </c>
      <c r="H70" s="14">
        <f>SUM(M64:M71)+0.2*M72</f>
        <v>4503581.2</v>
      </c>
      <c r="I70" s="14">
        <f>SUM(G70:H70)</f>
        <v>9028830.6000000015</v>
      </c>
      <c r="K70" s="20" t="s">
        <v>12</v>
      </c>
      <c r="L70" s="14">
        <v>553446</v>
      </c>
      <c r="M70" s="14">
        <v>550206</v>
      </c>
      <c r="O70" s="20" t="s">
        <v>12</v>
      </c>
      <c r="P70" s="14">
        <v>44</v>
      </c>
      <c r="Q70" s="2">
        <v>13.21</v>
      </c>
      <c r="R70" s="14"/>
      <c r="S70" s="14">
        <v>34</v>
      </c>
      <c r="T70" s="2">
        <v>9.44</v>
      </c>
      <c r="U70" s="14"/>
      <c r="V70" s="14">
        <v>9</v>
      </c>
      <c r="W70" s="2">
        <v>2.72</v>
      </c>
      <c r="Y70">
        <v>9</v>
      </c>
      <c r="Z70">
        <v>2.52</v>
      </c>
    </row>
    <row r="71" spans="1:34" x14ac:dyDescent="0.2">
      <c r="A71" s="20" t="s">
        <v>13</v>
      </c>
      <c r="B71" s="27">
        <v>60164</v>
      </c>
      <c r="C71" s="27">
        <v>52516</v>
      </c>
      <c r="D71" s="28">
        <v>153.98148</v>
      </c>
      <c r="E71" s="29">
        <v>131.34322</v>
      </c>
      <c r="K71" s="20" t="s">
        <v>13</v>
      </c>
      <c r="L71" s="14">
        <v>390725</v>
      </c>
      <c r="M71" s="14">
        <v>399835</v>
      </c>
      <c r="O71" s="20" t="s">
        <v>102</v>
      </c>
      <c r="P71" s="14">
        <v>34</v>
      </c>
      <c r="Q71" s="2">
        <v>14.59</v>
      </c>
      <c r="R71" s="14"/>
      <c r="S71" s="14">
        <v>28</v>
      </c>
      <c r="T71" s="2">
        <v>13.08</v>
      </c>
      <c r="U71" s="14"/>
      <c r="V71" s="14">
        <v>9</v>
      </c>
      <c r="W71" s="2">
        <v>3.88</v>
      </c>
      <c r="Y71">
        <v>4</v>
      </c>
      <c r="Z71">
        <v>1.87</v>
      </c>
    </row>
    <row r="72" spans="1:34" x14ac:dyDescent="0.2">
      <c r="A72" s="20" t="s">
        <v>14</v>
      </c>
      <c r="B72" s="27">
        <v>54723</v>
      </c>
      <c r="C72" s="27">
        <v>56055</v>
      </c>
      <c r="D72" s="28">
        <v>180.87736000000001</v>
      </c>
      <c r="E72" s="29">
        <v>167.34164999999999</v>
      </c>
      <c r="G72" t="s">
        <v>64</v>
      </c>
      <c r="K72" s="20" t="s">
        <v>14</v>
      </c>
      <c r="L72" s="14">
        <v>302542</v>
      </c>
      <c r="M72" s="14">
        <v>334976</v>
      </c>
      <c r="O72" s="20"/>
      <c r="P72" s="14"/>
      <c r="R72" s="14"/>
      <c r="S72" s="14"/>
      <c r="U72" s="14"/>
    </row>
    <row r="73" spans="1:34" x14ac:dyDescent="0.2">
      <c r="A73" s="20" t="s">
        <v>15</v>
      </c>
      <c r="B73" s="27">
        <v>42874</v>
      </c>
      <c r="C73" s="27">
        <v>54590</v>
      </c>
      <c r="D73" s="28">
        <v>195.67572999999999</v>
      </c>
      <c r="E73" s="29">
        <v>194.81691000000001</v>
      </c>
      <c r="G73" s="20" t="s">
        <v>0</v>
      </c>
      <c r="H73" s="20" t="s">
        <v>1</v>
      </c>
      <c r="K73" s="20" t="s">
        <v>15</v>
      </c>
      <c r="L73" s="14">
        <v>219108</v>
      </c>
      <c r="M73" s="14">
        <v>280213</v>
      </c>
      <c r="O73" s="39"/>
      <c r="P73" s="14"/>
      <c r="R73" s="14"/>
      <c r="S73" s="14"/>
      <c r="U73" s="14"/>
    </row>
    <row r="74" spans="1:34" x14ac:dyDescent="0.2">
      <c r="A74" s="20" t="s">
        <v>16</v>
      </c>
      <c r="B74" s="27">
        <v>27405</v>
      </c>
      <c r="C74" s="27">
        <v>45780</v>
      </c>
      <c r="D74" s="28">
        <v>196.66272000000001</v>
      </c>
      <c r="E74" s="29">
        <v>206.70224999999999</v>
      </c>
      <c r="G74" s="4">
        <f>1000*G67/G70</f>
        <v>58.163556687063469</v>
      </c>
      <c r="H74" s="4">
        <f>1000*H67/H70</f>
        <v>46.158821339781767</v>
      </c>
      <c r="I74" s="42">
        <f>1000*I67/I70</f>
        <v>52.175594035400323</v>
      </c>
      <c r="K74" s="20" t="s">
        <v>16</v>
      </c>
      <c r="L74" s="14">
        <v>139348</v>
      </c>
      <c r="M74" s="14">
        <v>221480</v>
      </c>
      <c r="O74" s="39" t="s">
        <v>60</v>
      </c>
      <c r="P74" s="14">
        <v>128</v>
      </c>
      <c r="Q74" s="2">
        <v>7.36</v>
      </c>
      <c r="R74" s="14">
        <f>0.0736*G70</f>
        <v>333058.35584000003</v>
      </c>
      <c r="S74" s="14">
        <v>107</v>
      </c>
      <c r="T74" s="2">
        <v>5.54</v>
      </c>
      <c r="U74" s="14">
        <f>0.0554*H70</f>
        <v>249498.39848</v>
      </c>
      <c r="V74" s="14">
        <v>33</v>
      </c>
      <c r="W74" s="2">
        <v>1.9</v>
      </c>
      <c r="X74" s="14">
        <f>0.019*G70</f>
        <v>85979.738600000012</v>
      </c>
      <c r="Y74">
        <v>22</v>
      </c>
      <c r="Z74">
        <v>1.1399999999999999</v>
      </c>
      <c r="AA74" s="14">
        <f>0.0114*H70</f>
        <v>51340.825680000002</v>
      </c>
      <c r="AC74">
        <v>95</v>
      </c>
      <c r="AD74">
        <v>5.46</v>
      </c>
      <c r="AE74" s="14">
        <f>0.0546*G70</f>
        <v>247078.61724000002</v>
      </c>
      <c r="AF74">
        <v>85</v>
      </c>
      <c r="AG74">
        <v>4.4000000000000004</v>
      </c>
      <c r="AH74" s="14">
        <f>0.044*H70</f>
        <v>198157.57279999999</v>
      </c>
    </row>
    <row r="75" spans="1:34" x14ac:dyDescent="0.2">
      <c r="A75" s="20" t="s">
        <v>17</v>
      </c>
      <c r="B75" s="31">
        <v>15884</v>
      </c>
      <c r="C75" s="31">
        <v>40592</v>
      </c>
      <c r="D75" s="32">
        <v>178.54069999999999</v>
      </c>
      <c r="E75" s="33">
        <v>186.41220000000001</v>
      </c>
      <c r="K75" s="20" t="s">
        <v>17</v>
      </c>
      <c r="L75" s="14">
        <v>88965</v>
      </c>
      <c r="M75" s="14">
        <v>217754</v>
      </c>
    </row>
    <row r="76" spans="1:34" x14ac:dyDescent="0.2">
      <c r="A76" t="s">
        <v>65</v>
      </c>
      <c r="B76" s="23">
        <v>399937</v>
      </c>
      <c r="C76" s="23">
        <v>401026</v>
      </c>
      <c r="D76" s="24">
        <v>48.515520000000002</v>
      </c>
      <c r="E76" s="25">
        <v>47.671320000000001</v>
      </c>
      <c r="K76" s="20" t="s">
        <v>27</v>
      </c>
      <c r="L76" s="14">
        <f t="shared" ref="L76:M76" si="0">SUM(L58:L75)</f>
        <v>8243482</v>
      </c>
      <c r="M76" s="14">
        <f t="shared" si="0"/>
        <v>8412317</v>
      </c>
      <c r="P76" s="19" t="s">
        <v>103</v>
      </c>
      <c r="S76" s="19" t="s">
        <v>103</v>
      </c>
      <c r="V76" s="19" t="s">
        <v>103</v>
      </c>
      <c r="Y76" s="19" t="s">
        <v>103</v>
      </c>
      <c r="AC76" s="19" t="s">
        <v>103</v>
      </c>
      <c r="AF76" s="19" t="s">
        <v>103</v>
      </c>
    </row>
    <row r="77" spans="1:34" x14ac:dyDescent="0.2">
      <c r="A77" t="s">
        <v>66</v>
      </c>
      <c r="B77" s="27">
        <v>387814</v>
      </c>
      <c r="C77" s="27">
        <v>388582</v>
      </c>
      <c r="D77" s="28">
        <v>47.04495</v>
      </c>
      <c r="E77" s="29">
        <v>46.191969999999998</v>
      </c>
      <c r="Q77" s="2">
        <v>73.599999999999994</v>
      </c>
      <c r="T77" s="2">
        <v>55.4</v>
      </c>
      <c r="W77" s="2">
        <v>19</v>
      </c>
      <c r="Z77">
        <v>11.4</v>
      </c>
      <c r="AD77">
        <v>54.6</v>
      </c>
      <c r="AG77" s="4">
        <v>44</v>
      </c>
    </row>
    <row r="78" spans="1:34" x14ac:dyDescent="0.2">
      <c r="A78" t="s">
        <v>67</v>
      </c>
      <c r="B78" s="27">
        <v>412059</v>
      </c>
      <c r="C78" s="27">
        <v>413471</v>
      </c>
      <c r="D78" s="28">
        <v>49.986089999999997</v>
      </c>
      <c r="E78" s="29">
        <v>49.150669999999998</v>
      </c>
      <c r="G78" s="19" t="s">
        <v>104</v>
      </c>
      <c r="J78" s="14">
        <f>G67+H67</f>
        <v>471084.6</v>
      </c>
    </row>
    <row r="79" spans="1:34" x14ac:dyDescent="0.2">
      <c r="A79" t="s">
        <v>68</v>
      </c>
      <c r="B79" s="27">
        <v>1553</v>
      </c>
      <c r="C79" s="27">
        <v>1840</v>
      </c>
      <c r="D79" s="28">
        <v>1.044</v>
      </c>
      <c r="E79" s="29">
        <v>1.29609</v>
      </c>
      <c r="P79" t="s">
        <v>107</v>
      </c>
      <c r="S79" s="19" t="s">
        <v>106</v>
      </c>
      <c r="U79" s="14">
        <f>U74+R74</f>
        <v>582556.75432000007</v>
      </c>
      <c r="X79" s="19" t="s">
        <v>105</v>
      </c>
      <c r="AC79" s="19" t="s">
        <v>111</v>
      </c>
    </row>
    <row r="80" spans="1:34" x14ac:dyDescent="0.2">
      <c r="A80" t="s">
        <v>69</v>
      </c>
      <c r="B80" s="27">
        <v>197334</v>
      </c>
      <c r="C80" s="27">
        <v>149652</v>
      </c>
      <c r="D80" s="28">
        <v>35.140180000000001</v>
      </c>
      <c r="E80" s="29">
        <v>27.022069999999999</v>
      </c>
      <c r="I80" t="s">
        <v>103</v>
      </c>
      <c r="J80">
        <v>52.1</v>
      </c>
      <c r="Q80" s="2">
        <v>64</v>
      </c>
      <c r="U80" s="14">
        <f>Z80+AE80</f>
        <v>582556.75432000007</v>
      </c>
      <c r="Z80" s="14">
        <f>X74+AA74</f>
        <v>137320.56428000002</v>
      </c>
      <c r="AE80" s="14">
        <f>AE74+AH74</f>
        <v>445236.19004000002</v>
      </c>
    </row>
    <row r="81" spans="1:31" x14ac:dyDescent="0.2">
      <c r="A81" t="s">
        <v>70</v>
      </c>
      <c r="B81" s="31">
        <v>201050</v>
      </c>
      <c r="C81" s="31">
        <v>249534</v>
      </c>
      <c r="D81" s="32">
        <v>176.25324000000001</v>
      </c>
      <c r="E81" s="33">
        <v>171.58833000000001</v>
      </c>
      <c r="X81" t="s">
        <v>108</v>
      </c>
      <c r="AC81" s="19" t="s">
        <v>112</v>
      </c>
    </row>
    <row r="82" spans="1:31" x14ac:dyDescent="0.2">
      <c r="S82" s="19"/>
      <c r="U82" s="14"/>
      <c r="Z82">
        <v>15.2</v>
      </c>
      <c r="AE82">
        <v>49.3</v>
      </c>
    </row>
    <row r="84" spans="1:31" x14ac:dyDescent="0.2">
      <c r="U84" t="s">
        <v>113</v>
      </c>
      <c r="X84" t="s">
        <v>85</v>
      </c>
    </row>
    <row r="85" spans="1:31" x14ac:dyDescent="0.2">
      <c r="T85" s="2" t="s">
        <v>60</v>
      </c>
      <c r="U85">
        <f>Z80/U79*100</f>
        <v>23.572049119967708</v>
      </c>
      <c r="X85" s="14">
        <v>4525249.4000000004</v>
      </c>
      <c r="Y85" s="14">
        <v>4503581.2</v>
      </c>
      <c r="Z85" s="14">
        <v>9028830.6000000015</v>
      </c>
    </row>
    <row r="86" spans="1:31" x14ac:dyDescent="0.2">
      <c r="T86" s="2" t="s">
        <v>95</v>
      </c>
      <c r="U86">
        <f>X74/R74*100</f>
        <v>25.815217391304351</v>
      </c>
    </row>
    <row r="87" spans="1:31" x14ac:dyDescent="0.2">
      <c r="T87" s="2" t="s">
        <v>96</v>
      </c>
      <c r="U87">
        <f>AA74/U74*100</f>
        <v>20.577617328519857</v>
      </c>
      <c r="X87">
        <f>1000*U79/Z85</f>
        <v>64.521838998729237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trends nw</vt:lpstr>
      <vt:lpstr>figuren-HS nw</vt:lpstr>
      <vt:lpstr>type-DM</vt:lpstr>
      <vt:lpstr>5-jaars cijfers</vt:lpstr>
      <vt:lpstr>trendanalyse</vt:lpstr>
      <vt:lpstr>LINH-NL de maat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Diabetes mellitus</dc:title>
  <dc:creator>Irene Lobbezoo</dc:creator>
  <cp:lastModifiedBy>Rene Poos</cp:lastModifiedBy>
  <cp:lastPrinted>2003-10-10T14:51:48Z</cp:lastPrinted>
  <dcterms:created xsi:type="dcterms:W3CDTF">2005-06-30T10:27:46Z</dcterms:created>
  <dcterms:modified xsi:type="dcterms:W3CDTF">2013-04-11T10:13:58Z</dcterms:modified>
</cp:coreProperties>
</file>